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activeX/activeX5.xml" ContentType="application/vnd.ms-office.activeX+xml"/>
  <Default Extension="wmf" ContentType="image/x-wmf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activeX/activeX3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activeX/activeX7.bin" ContentType="application/vnd.ms-office.activeX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activeX/activeX1.bin" ContentType="application/vnd.ms-office.activeX"/>
  <Override PartName="/xl/activeX/activeX8.xml" ContentType="application/vnd.ms-office.activeX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activeX/activeX6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activeX/activeX8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75" yWindow="-90" windowWidth="12585" windowHeight="11640" tabRatio="767" firstSheet="13" activeTab="53"/>
  </bookViews>
  <sheets>
    <sheet name="modUpdTemplMain" sheetId="1" state="veryHidden" r:id="rId1"/>
    <sheet name="modProv" sheetId="2" state="veryHidden" r:id="rId2"/>
    <sheet name="Инструкция" sheetId="3" r:id="rId3"/>
    <sheet name="Выбор субъекта РФ" sheetId="4" state="veryHidden" r:id="rId4"/>
    <sheet name="Обновление" sheetId="5" r:id="rId5"/>
    <sheet name="Лог обновления" sheetId="6" state="veryHidden" r:id="rId6"/>
    <sheet name="Титульный" sheetId="7" r:id="rId7"/>
    <sheet name="Список листов" sheetId="8" state="hidden" r:id="rId8"/>
    <sheet name="ф.1.1 ПоказНадежн (Пп)" sheetId="9" r:id="rId9"/>
    <sheet name="ф.1.3 Предлож_ТСО" sheetId="10" r:id="rId10"/>
    <sheet name="ф.2.1 ИндИнф (Ин)" sheetId="11" r:id="rId11"/>
    <sheet name="ф.2.2 ИндИспол (Ис)" sheetId="12" r:id="rId12"/>
    <sheet name="ф.2.2 ИндИспол (Ис) (2012)" sheetId="13" state="veryHidden" r:id="rId13"/>
    <sheet name="ф.2.3 ИндРезульт (Рс)" sheetId="14" r:id="rId14"/>
    <sheet name="ф.2.4 Предлож_ТСО" sheetId="15" r:id="rId15"/>
    <sheet name="ф.3 ПоказТехприсоед (Птпр)" sheetId="16" r:id="rId16"/>
    <sheet name="ПоказКачества (Птсо)" sheetId="17" r:id="rId17"/>
    <sheet name="ф.4.1 ОбобщПоказ" sheetId="18" r:id="rId18"/>
    <sheet name="ф.4.2 ОбобщПоказ (Коб)" sheetId="19" r:id="rId19"/>
    <sheet name="TEHSHEET" sheetId="22" state="veryHidden" r:id="rId20"/>
    <sheet name="et_union" sheetId="23" state="veryHidden" r:id="rId21"/>
    <sheet name="modfrmSecretCode" sheetId="24" state="veryHidden" r:id="rId22"/>
    <sheet name="AllSheetsInThisWorkbook" sheetId="25" state="veryHidden" r:id="rId23"/>
    <sheet name="REESTR_MO" sheetId="26" state="veryHidden" r:id="rId24"/>
    <sheet name="modfrmReestr" sheetId="27" state="veryHidden" r:id="rId25"/>
    <sheet name="modfrmSetErr" sheetId="28" state="veryHidden" r:id="rId26"/>
    <sheet name="REESTR_FILTERED" sheetId="29" state="veryHidden" r:id="rId27"/>
    <sheet name="REESTR_ORG_VO" sheetId="30" state="veryHidden" r:id="rId28"/>
    <sheet name="REESTR_ORG_GAS" sheetId="31" state="veryHidden" r:id="rId29"/>
    <sheet name="REESTR_ORG_HOT_VS" sheetId="32" state="veryHidden" r:id="rId30"/>
    <sheet name="REESTR_ORG_WARM" sheetId="33" state="veryHidden" r:id="rId31"/>
    <sheet name="REESTR_ORG_TBO" sheetId="34" state="veryHidden" r:id="rId32"/>
    <sheet name="REESTR_ORG_VS" sheetId="35" state="veryHidden" r:id="rId33"/>
    <sheet name="REESTR_ORG_EE" sheetId="36" state="veryHidden" r:id="rId34"/>
    <sheet name="REESTR_ORG_VS_VO" sheetId="37" state="veryHidden" r:id="rId35"/>
    <sheet name="modfrmDateChoose" sheetId="38" state="veryHidden" r:id="rId36"/>
    <sheet name="modfrmMonthYearChoose" sheetId="39" state="veryHidden" r:id="rId37"/>
    <sheet name="modCommandButton" sheetId="40" state="veryHidden" r:id="rId38"/>
    <sheet name="modReestr" sheetId="41" state="veryHidden" r:id="rId39"/>
    <sheet name="modInfo" sheetId="42" state="veryHidden" r:id="rId40"/>
    <sheet name="modServiceModule" sheetId="43" state="veryHidden" r:id="rId41"/>
    <sheet name="mod_wb" sheetId="44" state="veryHidden" r:id="rId42"/>
    <sheet name="mod_Tit" sheetId="45" state="veryHidden" r:id="rId43"/>
    <sheet name="mod_Coms" sheetId="46" state="veryHidden" r:id="rId44"/>
    <sheet name="mod_00" sheetId="47" state="veryHidden" r:id="rId45"/>
    <sheet name="mod_01" sheetId="48" state="veryHidden" r:id="rId46"/>
    <sheet name="mod_03" sheetId="49" state="veryHidden" r:id="rId47"/>
    <sheet name="mod_07" sheetId="50" state="veryHidden" r:id="rId48"/>
    <sheet name="mod_08" sheetId="51" state="veryHidden" r:id="rId49"/>
    <sheet name="mod_09" sheetId="52" state="veryHidden" r:id="rId50"/>
    <sheet name="mod_10" sheetId="53" state="veryHidden" r:id="rId51"/>
    <sheet name="mod_11" sheetId="54" state="veryHidden" r:id="rId52"/>
    <sheet name="ф.8" sheetId="55" r:id="rId53"/>
    <sheet name="ф.8.3" sheetId="56" r:id="rId54"/>
  </sheets>
  <definedNames>
    <definedName name="_IDОтчета">178174</definedName>
    <definedName name="_IDШаблона">178176</definedName>
    <definedName name="_prd2">Титульный!$F$12</definedName>
    <definedName name="_prd3">Титульный!$F$11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tivity">Титульный!$F$20</definedName>
    <definedName name="add_01">et_union!$6:$6</definedName>
    <definedName name="add_coms">et_union!$3:$3</definedName>
    <definedName name="anscount" hidden="1">1</definedName>
    <definedName name="CODE">Инструкция!$B$1</definedName>
    <definedName name="del_01">'ф.1.1 ПоказНадежн (Пп)'!$F$24:$F$26</definedName>
    <definedName name="del_coms">#REF!</definedName>
    <definedName name="DL_email">Титульный!$G$40</definedName>
    <definedName name="DL_Tel">Титульный!$G$39</definedName>
    <definedName name="DocProp_TemplateCode">TEHSHEET!$A$1</definedName>
    <definedName name="DocProp_Version">TEHSHEET!$A$2</definedName>
    <definedName name="doljnDL">Титульный!$G$38</definedName>
    <definedName name="end_EU">et_union!$A$8</definedName>
    <definedName name="f11_ish">'ф.1.1 ПоказНадежн (Пп)'!$G$13:$J$24</definedName>
    <definedName name="fil">Титульный!$F$17</definedName>
    <definedName name="fil_flag">Титульный!$F$16</definedName>
    <definedName name="fioDL">Титульный!$G$37</definedName>
    <definedName name="fioGB">Титульный!$G$35</definedName>
    <definedName name="fioRUK">Титульный!$G$33</definedName>
    <definedName name="frm_Months">TEHSHEET!$I$2:$I$13</definedName>
    <definedName name="inn">Титульный!$F$18</definedName>
    <definedName name="InstrBlock_1">Инструкция!$7:$11</definedName>
    <definedName name="InstrBlock_2">Инструкция!$14:$19</definedName>
    <definedName name="InstrBlock_3">Инструкция!$22:$29</definedName>
    <definedName name="InstrBlock_4">Инструкция!$32:$36</definedName>
    <definedName name="InstrBlock_5">Инструкция!$39:$43</definedName>
    <definedName name="InstrTitle_1">Инструкция!$C$6:$F$6</definedName>
    <definedName name="InstrTitle_2">Инструкция!$C$13:$F$13</definedName>
    <definedName name="InstrTitle_3">Инструкция!$C$21:$F$21</definedName>
    <definedName name="InstrTitle_4">Инструкция!$C$31:$F$31</definedName>
    <definedName name="InstrTitle_5">Инструкция!$C$38:$F$38</definedName>
    <definedName name="kpp">Титульный!$F$19</definedName>
    <definedName name="LastUpdateDate_MO">Титульный!$F$23</definedName>
    <definedName name="LastUpdateDate_ReestrOrg">Титульный!$F$14</definedName>
    <definedName name="LIST_MR_MO_OKTMO">REESTR_MO!$A$2:$C$117</definedName>
    <definedName name="LIST_ORG_EE">REESTR_ORG_EE!$A$2:$H$59</definedName>
    <definedName name="mo">Титульный!$F$25</definedName>
    <definedName name="MO_LIST_10">REESTR_MO!$B$94:$B$95</definedName>
    <definedName name="MO_LIST_11">REESTR_MO!$B$96:$B$113</definedName>
    <definedName name="MO_LIST_12">REESTR_MO!$B$114</definedName>
    <definedName name="MO_LIST_13">REESTR_MO!$B$115</definedName>
    <definedName name="MO_LIST_14">REESTR_MO!$B$116:$B$117</definedName>
    <definedName name="MO_LIST_15">REESTR_MO!$A$96:$A$110</definedName>
    <definedName name="MO_LIST_16">REESTR_MO!$A$111</definedName>
    <definedName name="MO_LIST_17">REESTR_MO!$A$112</definedName>
    <definedName name="MO_LIST_18">REESTR_MO!$A$113</definedName>
    <definedName name="MO_LIST_19">REESTR_MO!$A$114:$A$117</definedName>
    <definedName name="MO_LIST_2">REESTR_MO!$B$2:$B$12</definedName>
    <definedName name="MO_LIST_20">REESTR_MO!$A$118:$A$126</definedName>
    <definedName name="MO_LIST_21">REESTR_MO!$A$127:$A$142</definedName>
    <definedName name="MO_LIST_22">REESTR_MO!$A$143:$A$160</definedName>
    <definedName name="MO_LIST_23">REESTR_MO!$A$161:$A$180</definedName>
    <definedName name="MO_LIST_24">REESTR_MO!$A$181</definedName>
    <definedName name="MO_LIST_25">REESTR_MO!$A$182:$A$198</definedName>
    <definedName name="MO_LIST_26">REESTR_MO!$A$199:$A$217</definedName>
    <definedName name="MO_LIST_27">REESTR_MO!$A$218:$A$230</definedName>
    <definedName name="MO_LIST_3">REESTR_MO!$B$13:$B$29</definedName>
    <definedName name="MO_LIST_4">REESTR_MO!$B$30:$B$40</definedName>
    <definedName name="MO_LIST_5">REESTR_MO!$B$41:$B$52</definedName>
    <definedName name="MO_LIST_6">REESTR_MO!$B$53:$B$54</definedName>
    <definedName name="MO_LIST_7">REESTR_MO!$B$55:$B$66</definedName>
    <definedName name="MO_LIST_8">REESTR_MO!$B$67:$B$77</definedName>
    <definedName name="MO_LIST_9">REESTR_MO!$B$78:$B$93</definedName>
    <definedName name="Months">TEHSHEET!$D$2:$D$13</definedName>
    <definedName name="mr">Титульный!$F$24</definedName>
    <definedName name="MR_LIST">REESTR_MO!$D$2:$D$14</definedName>
    <definedName name="okato">Титульный!$F$27</definedName>
    <definedName name="okfs">Титульный!$F$30</definedName>
    <definedName name="okogu">Титульный!$F$28</definedName>
    <definedName name="okopf">Титульный!$F$29</definedName>
    <definedName name="okpo">Титульный!$F$21</definedName>
    <definedName name="oktmo">Титульный!$F$26</definedName>
    <definedName name="okved">Титульный!$F$22</definedName>
    <definedName name="org">Титульный!$F$15</definedName>
    <definedName name="org_version">Титульный!$F$13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eriod">TEHSHEET!$F$2:$F$4</definedName>
    <definedName name="prd">Титульный!$F$9</definedName>
    <definedName name="PROT_22" localSheetId="1">P3_PROT_22,P4_PROT_22,P5_PROT_22</definedName>
    <definedName name="PROT_22">P3_PROT_22,P4_PROT_22,P5_PROT_22</definedName>
    <definedName name="Quarter">TEHSHEET!$G$2:$G$5</definedName>
    <definedName name="Quarter2">TEHSHEET!$H$2:$H$5</definedName>
    <definedName name="REGION">TEHSHEET!$B$1:$B$84</definedName>
    <definedName name="region_name">Титульный!$F$7</definedName>
    <definedName name="row_1">'ф.2.4 Предлож_ТСО'!$27:$35</definedName>
    <definedName name="row_2">'ф.2.4 Предлож_ТСО'!$36:$56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>P1_SCOPE_SV_PRT,P2_SCOPE_SV_PRT,P3_SCOPE_SV_PRT</definedName>
    <definedName name="SelectedRegion">'Выбор субъекта РФ'!$B$1</definedName>
    <definedName name="SelectedRegionColor">'Выбор субъекта РФ'!$C$1</definedName>
    <definedName name="SphereList">TEHSHEET!$R$8</definedName>
    <definedName name="SphereList_ru">TEHSHEET!$S$8</definedName>
    <definedName name="T2_DiapProt" localSheetId="1">P1_T2_DiapProt,P2_T2_DiapProt</definedName>
    <definedName name="T2_DiapProt">P1_T2_DiapProt,P2_T2_DiapProt</definedName>
    <definedName name="T6_Protect" localSheetId="1">P1_T6_Protect,P2_T6_Protect</definedName>
    <definedName name="T6_Protect">P1_T6_Protect,P2_T6_Protect</definedName>
    <definedName name="tit_DATE">Титульный!$F$41</definedName>
    <definedName name="TOTAL" localSheetId="1">P1_TOTAL,P2_TOTAL,P3_TOTAL,P4_TOTAL,P5_TOTAL</definedName>
    <definedName name="TOTAL">P1_TOTAL,P2_TOTAL,P3_TOTAL,P4_TOTAL,P5_TOTAL</definedName>
    <definedName name="type">Титульный!$F$10</definedName>
    <definedName name="vdet_list_ee">TEHSHEET!$Z$2:$Z$6</definedName>
    <definedName name="vdet_list_gas">TEHSHEET!$U$2</definedName>
    <definedName name="vdet_list_hot_vs">TEHSHEET!$V$2:$V$3</definedName>
    <definedName name="vdet_list_tbo">TEHSHEET!$X$2:$X$5</definedName>
    <definedName name="vdet_list_vo">TEHSHEET!$T$2:$T$5</definedName>
    <definedName name="vdet_list_vs">TEHSHEET!$Y$2:$Y$4</definedName>
    <definedName name="vdet_list_warm">TEHSHEET!$W$2:$W$8</definedName>
    <definedName name="version">Инструкция!$B$2</definedName>
    <definedName name="wrk_f11">'ф.1.1 ПоказНадежн (Пп)'!$H$13:$J$25</definedName>
    <definedName name="wrk_f13">'ф.1.3 Предлож_ТСО'!$I$13:$O$15</definedName>
    <definedName name="wrk_f21">'ф.2.1 ИндИнф (Ин)'!$I$12:$J$33</definedName>
    <definedName name="wrk_f22">'ф.2.2 ИндИспол (Ис)'!$I$12:$J$28</definedName>
    <definedName name="wrk_f23">'ф.2.3 ИндРезульт (Рс)'!$I$12:$J$38</definedName>
    <definedName name="wrk_f24">'ф.2.4 Предлож_ТСО'!$I$13:$K$74</definedName>
    <definedName name="wrk_f24_k">'ф.2.4 Предлож_ТСО'!$I$10</definedName>
    <definedName name="wrk_f31">'ф.3 ПоказТехприсоед (Птпр)'!$J$11:$J$12</definedName>
    <definedName name="wrk_f32">'ф.3 ПоказТехприсоед (Птпр)'!$J$21:$J$22</definedName>
    <definedName name="wrk_f33">'ф.3 ПоказТехприсоед (Птпр)'!$J$31:$J$32</definedName>
    <definedName name="XML_MR_MO_OKTMO_LIST_TAG_NAMES">TEHSHEET!$C$4:$C$8</definedName>
    <definedName name="XML_ORG_LIST_TAG_NAMES">TEHSHEET!$C$11:$C$19</definedName>
    <definedName name="Years">TEHSHEET!$E$2:$E$8</definedName>
    <definedName name="Years_2">TEHSHEET!$J$2:$J$3</definedName>
    <definedName name="Z_7A08770C_4DA4_4581_8082_2CAEC2AF449A_.wvu.Cols" localSheetId="16" hidden="1">'ПоказКачества (Птсо)'!$A:$E</definedName>
    <definedName name="Z_7A08770C_4DA4_4581_8082_2CAEC2AF449A_.wvu.Cols" localSheetId="7" hidden="1">'Список листов'!$A:$B</definedName>
    <definedName name="Z_7A08770C_4DA4_4581_8082_2CAEC2AF449A_.wvu.Cols" localSheetId="6" hidden="1">Титульный!$A:$B</definedName>
    <definedName name="Z_7A08770C_4DA4_4581_8082_2CAEC2AF449A_.wvu.Cols" localSheetId="8" hidden="1">'ф.1.1 ПоказНадежн (Пп)'!$A:$E</definedName>
    <definedName name="Z_7A08770C_4DA4_4581_8082_2CAEC2AF449A_.wvu.Cols" localSheetId="9" hidden="1">'ф.1.3 Предлож_ТСО'!$A:$E</definedName>
    <definedName name="Z_7A08770C_4DA4_4581_8082_2CAEC2AF449A_.wvu.Cols" localSheetId="10" hidden="1">'ф.2.1 ИндИнф (Ин)'!$A:$E</definedName>
    <definedName name="Z_7A08770C_4DA4_4581_8082_2CAEC2AF449A_.wvu.Cols" localSheetId="11" hidden="1">'ф.2.2 ИндИспол (Ис)'!$A:$E</definedName>
    <definedName name="Z_7A08770C_4DA4_4581_8082_2CAEC2AF449A_.wvu.Cols" localSheetId="12" hidden="1">'ф.2.2 ИндИспол (Ис) (2012)'!$A:$E</definedName>
    <definedName name="Z_7A08770C_4DA4_4581_8082_2CAEC2AF449A_.wvu.Cols" localSheetId="13" hidden="1">'ф.2.3 ИндРезульт (Рс)'!$A:$E</definedName>
    <definedName name="Z_7A08770C_4DA4_4581_8082_2CAEC2AF449A_.wvu.Cols" localSheetId="14" hidden="1">'ф.2.4 Предлож_ТСО'!$A:$E,'ф.2.4 Предлож_ТСО'!$L:$M</definedName>
    <definedName name="Z_7A08770C_4DA4_4581_8082_2CAEC2AF449A_.wvu.Cols" localSheetId="15" hidden="1">'ф.3 ПоказТехприсоед (Птпр)'!$A:$E</definedName>
    <definedName name="Z_7A08770C_4DA4_4581_8082_2CAEC2AF449A_.wvu.Cols" localSheetId="17" hidden="1">'ф.4.1 ОбобщПоказ'!$A:$E</definedName>
    <definedName name="Z_7A08770C_4DA4_4581_8082_2CAEC2AF449A_.wvu.Cols" localSheetId="18" hidden="1">'ф.4.2 ОбобщПоказ (Коб)'!$A:$E</definedName>
    <definedName name="Z_7A08770C_4DA4_4581_8082_2CAEC2AF449A_.wvu.Rows" localSheetId="2" hidden="1">Инструкция!$3:$4</definedName>
    <definedName name="Z_7A08770C_4DA4_4581_8082_2CAEC2AF449A_.wvu.Rows" localSheetId="16" hidden="1">'ПоказКачества (Птсо)'!$1:$5</definedName>
    <definedName name="Z_7A08770C_4DA4_4581_8082_2CAEC2AF449A_.wvu.Rows" localSheetId="7" hidden="1">'Список листов'!$1:$5</definedName>
    <definedName name="Z_7A08770C_4DA4_4581_8082_2CAEC2AF449A_.wvu.Rows" localSheetId="6" hidden="1">Титульный!$1:$4,Титульный!$17:$17</definedName>
    <definedName name="Z_7A08770C_4DA4_4581_8082_2CAEC2AF449A_.wvu.Rows" localSheetId="8" hidden="1">'ф.1.1 ПоказНадежн (Пп)'!$1:$5</definedName>
    <definedName name="Z_7A08770C_4DA4_4581_8082_2CAEC2AF449A_.wvu.Rows" localSheetId="9" hidden="1">'ф.1.3 Предлож_ТСО'!$1:$5</definedName>
    <definedName name="Z_7A08770C_4DA4_4581_8082_2CAEC2AF449A_.wvu.Rows" localSheetId="10" hidden="1">'ф.2.1 ИндИнф (Ин)'!$1:$5</definedName>
    <definedName name="Z_7A08770C_4DA4_4581_8082_2CAEC2AF449A_.wvu.Rows" localSheetId="11" hidden="1">'ф.2.2 ИндИспол (Ис)'!$1:$5</definedName>
    <definedName name="Z_7A08770C_4DA4_4581_8082_2CAEC2AF449A_.wvu.Rows" localSheetId="12" hidden="1">'ф.2.2 ИндИспол (Ис) (2012)'!$1:$5</definedName>
    <definedName name="Z_7A08770C_4DA4_4581_8082_2CAEC2AF449A_.wvu.Rows" localSheetId="13" hidden="1">'ф.2.3 ИндРезульт (Рс)'!$1:$5</definedName>
    <definedName name="Z_7A08770C_4DA4_4581_8082_2CAEC2AF449A_.wvu.Rows" localSheetId="14" hidden="1">'ф.2.4 Предлож_ТСО'!$1:$5,'ф.2.4 Предлож_ТСО'!$36:$56</definedName>
    <definedName name="Z_7A08770C_4DA4_4581_8082_2CAEC2AF449A_.wvu.Rows" localSheetId="15" hidden="1">'ф.3 ПоказТехприсоед (Птпр)'!$1:$5,'ф.3 ПоказТехприсоед (Птпр)'!$41:$41</definedName>
    <definedName name="Z_7A08770C_4DA4_4581_8082_2CAEC2AF449A_.wvu.Rows" localSheetId="17" hidden="1">'ф.4.1 ОбобщПоказ'!$1:$5</definedName>
    <definedName name="Z_7A08770C_4DA4_4581_8082_2CAEC2AF449A_.wvu.Rows" localSheetId="18" hidden="1">'ф.4.2 ОбобщПоказ (Коб)'!$1:$5</definedName>
    <definedName name="Z_DBE22794_A543_4C4B_836B_C1756ADC19B6_.wvu.Cols" localSheetId="16" hidden="1">'ПоказКачества (Птсо)'!$A:$E</definedName>
    <definedName name="Z_DBE22794_A543_4C4B_836B_C1756ADC19B6_.wvu.Cols" localSheetId="7" hidden="1">'Список листов'!$A:$B</definedName>
    <definedName name="Z_DBE22794_A543_4C4B_836B_C1756ADC19B6_.wvu.Cols" localSheetId="6" hidden="1">Титульный!$A:$B</definedName>
    <definedName name="Z_DBE22794_A543_4C4B_836B_C1756ADC19B6_.wvu.Cols" localSheetId="8" hidden="1">'ф.1.1 ПоказНадежн (Пп)'!$A:$E</definedName>
    <definedName name="Z_DBE22794_A543_4C4B_836B_C1756ADC19B6_.wvu.Cols" localSheetId="9" hidden="1">'ф.1.3 Предлож_ТСО'!$A:$E</definedName>
    <definedName name="Z_DBE22794_A543_4C4B_836B_C1756ADC19B6_.wvu.Cols" localSheetId="10" hidden="1">'ф.2.1 ИндИнф (Ин)'!$A:$E</definedName>
    <definedName name="Z_DBE22794_A543_4C4B_836B_C1756ADC19B6_.wvu.Cols" localSheetId="11" hidden="1">'ф.2.2 ИндИспол (Ис)'!$A:$E</definedName>
    <definedName name="Z_DBE22794_A543_4C4B_836B_C1756ADC19B6_.wvu.Cols" localSheetId="12" hidden="1">'ф.2.2 ИндИспол (Ис) (2012)'!$A:$E</definedName>
    <definedName name="Z_DBE22794_A543_4C4B_836B_C1756ADC19B6_.wvu.Cols" localSheetId="13" hidden="1">'ф.2.3 ИндРезульт (Рс)'!$A:$E</definedName>
    <definedName name="Z_DBE22794_A543_4C4B_836B_C1756ADC19B6_.wvu.Cols" localSheetId="14" hidden="1">'ф.2.4 Предлож_ТСО'!$A:$E,'ф.2.4 Предлож_ТСО'!$L:$M</definedName>
    <definedName name="Z_DBE22794_A543_4C4B_836B_C1756ADC19B6_.wvu.Cols" localSheetId="15" hidden="1">'ф.3 ПоказТехприсоед (Птпр)'!$A:$E</definedName>
    <definedName name="Z_DBE22794_A543_4C4B_836B_C1756ADC19B6_.wvu.Cols" localSheetId="17" hidden="1">'ф.4.1 ОбобщПоказ'!$A:$E</definedName>
    <definedName name="Z_DBE22794_A543_4C4B_836B_C1756ADC19B6_.wvu.Cols" localSheetId="18" hidden="1">'ф.4.2 ОбобщПоказ (Коб)'!$A:$E</definedName>
    <definedName name="Z_DBE22794_A543_4C4B_836B_C1756ADC19B6_.wvu.Rows" localSheetId="2" hidden="1">Инструкция!$3:$4</definedName>
    <definedName name="Z_DBE22794_A543_4C4B_836B_C1756ADC19B6_.wvu.Rows" localSheetId="16" hidden="1">'ПоказКачества (Птсо)'!$1:$5</definedName>
    <definedName name="Z_DBE22794_A543_4C4B_836B_C1756ADC19B6_.wvu.Rows" localSheetId="7" hidden="1">'Список листов'!$1:$5</definedName>
    <definedName name="Z_DBE22794_A543_4C4B_836B_C1756ADC19B6_.wvu.Rows" localSheetId="6" hidden="1">Титульный!$1:$4,Титульный!$17:$17</definedName>
    <definedName name="Z_DBE22794_A543_4C4B_836B_C1756ADC19B6_.wvu.Rows" localSheetId="8" hidden="1">'ф.1.1 ПоказНадежн (Пп)'!$1:$5</definedName>
    <definedName name="Z_DBE22794_A543_4C4B_836B_C1756ADC19B6_.wvu.Rows" localSheetId="9" hidden="1">'ф.1.3 Предлож_ТСО'!$1:$5</definedName>
    <definedName name="Z_DBE22794_A543_4C4B_836B_C1756ADC19B6_.wvu.Rows" localSheetId="10" hidden="1">'ф.2.1 ИндИнф (Ин)'!$1:$5</definedName>
    <definedName name="Z_DBE22794_A543_4C4B_836B_C1756ADC19B6_.wvu.Rows" localSheetId="11" hidden="1">'ф.2.2 ИндИспол (Ис)'!$1:$5</definedName>
    <definedName name="Z_DBE22794_A543_4C4B_836B_C1756ADC19B6_.wvu.Rows" localSheetId="12" hidden="1">'ф.2.2 ИндИспол (Ис) (2012)'!$1:$5</definedName>
    <definedName name="Z_DBE22794_A543_4C4B_836B_C1756ADC19B6_.wvu.Rows" localSheetId="13" hidden="1">'ф.2.3 ИндРезульт (Рс)'!$1:$5</definedName>
    <definedName name="Z_DBE22794_A543_4C4B_836B_C1756ADC19B6_.wvu.Rows" localSheetId="14" hidden="1">'ф.2.4 Предлож_ТСО'!$1:$5,'ф.2.4 Предлож_ТСО'!$36:$56</definedName>
    <definedName name="Z_DBE22794_A543_4C4B_836B_C1756ADC19B6_.wvu.Rows" localSheetId="15" hidden="1">'ф.3 ПоказТехприсоед (Птпр)'!$1:$5,'ф.3 ПоказТехприсоед (Птпр)'!$41:$41</definedName>
    <definedName name="Z_DBE22794_A543_4C4B_836B_C1756ADC19B6_.wvu.Rows" localSheetId="17" hidden="1">'ф.4.1 ОбобщПоказ'!$1:$5</definedName>
    <definedName name="Z_DBE22794_A543_4C4B_836B_C1756ADC19B6_.wvu.Rows" localSheetId="18" hidden="1">'ф.4.2 ОбобщПоказ (Коб)'!$1:$5</definedName>
    <definedName name="й" localSheetId="1">P1_SCOPE_16_PRT,P2_SCOPE_16_PRT</definedName>
    <definedName name="й">P1_SCOPE_16_PRT,P2_SCOPE_16_PRT</definedName>
    <definedName name="мрпоп" localSheetId="1">P1_SCOPE_16_PRT,P2_SCOPE_16_PRT</definedName>
    <definedName name="мрпоп">P1_SCOPE_16_PRT,P2_SCOPE_16_PRT</definedName>
    <definedName name="н" localSheetId="1">P1_T2.1?Protection</definedName>
    <definedName name="н">P1_T2.1?Protection</definedName>
    <definedName name="р" localSheetId="1">P5_SCOPE_PER_PRT,P6_SCOPE_PER_PRT,P7_SCOPE_PER_PRT,P8_SCOPE_PER_PRT</definedName>
    <definedName name="р">P5_SCOPE_PER_PRT,P6_SCOPE_PER_PRT,P7_SCOPE_PER_PRT,P8_SCOPE_PER_PRT</definedName>
  </definedNames>
  <calcPr calcId="125725"/>
  <customWorkbookViews>
    <customWorkbookView name="Студилин С.В. - Личное представление" guid="{7A08770C-4DA4-4581-8082-2CAEC2AF449A}" mergeInterval="0" personalView="1" maximized="1" xWindow="1" yWindow="1" windowWidth="1596" windowHeight="970" tabRatio="767" activeSheetId="16"/>
    <customWorkbookView name="pto2 - Личное представление" guid="{DBE22794-A543-4C4B-836B-C1756ADC19B6}" mergeInterval="0" personalView="1" maximized="1" xWindow="1" yWindow="1" windowWidth="1384" windowHeight="709" tabRatio="767" activeSheetId="12"/>
  </customWorkbookViews>
</workbook>
</file>

<file path=xl/calcChain.xml><?xml version="1.0" encoding="utf-8"?>
<calcChain xmlns="http://schemas.openxmlformats.org/spreadsheetml/2006/main">
  <c r="AB357" i="55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Y160"/>
  <c r="AB160" s="1"/>
  <c r="AB159"/>
  <c r="Y159"/>
  <c r="AB158"/>
  <c r="Y158"/>
  <c r="AB157"/>
  <c r="Y157"/>
  <c r="AB156"/>
  <c r="Y156"/>
  <c r="AB155"/>
  <c r="Y155"/>
  <c r="AB154"/>
  <c r="Y154"/>
  <c r="AB153"/>
  <c r="Y153"/>
  <c r="AB152"/>
  <c r="Y152"/>
  <c r="AB151"/>
  <c r="Y151"/>
  <c r="AB150"/>
  <c r="Y150"/>
  <c r="AB149"/>
  <c r="Y149"/>
  <c r="AB148"/>
  <c r="Y148"/>
  <c r="AB147"/>
  <c r="Y147"/>
  <c r="AB145"/>
  <c r="Y145"/>
  <c r="P145"/>
  <c r="Y144"/>
  <c r="AB144" s="1"/>
  <c r="P144"/>
  <c r="AB143"/>
  <c r="Y143"/>
  <c r="P143"/>
  <c r="Y142"/>
  <c r="AB142" s="1"/>
  <c r="P142"/>
  <c r="AB141"/>
  <c r="Y141"/>
  <c r="P141"/>
  <c r="Y140"/>
  <c r="AB140" s="1"/>
  <c r="P140"/>
  <c r="AB139"/>
  <c r="Y139"/>
  <c r="P139"/>
  <c r="Y138"/>
  <c r="AB138" s="1"/>
  <c r="P138"/>
  <c r="AB137"/>
  <c r="Y137"/>
  <c r="P137"/>
  <c r="Y136"/>
  <c r="AB136" s="1"/>
  <c r="P136"/>
  <c r="AB135"/>
  <c r="Y135"/>
  <c r="P135"/>
  <c r="Y134"/>
  <c r="AB134" s="1"/>
  <c r="P134"/>
  <c r="AB133"/>
  <c r="Y133"/>
  <c r="P133"/>
  <c r="Y132"/>
  <c r="AB132" s="1"/>
  <c r="P132"/>
  <c r="AB131"/>
  <c r="Y131"/>
  <c r="P131"/>
  <c r="Y130"/>
  <c r="AB130" s="1"/>
  <c r="P130"/>
  <c r="AB129"/>
  <c r="Y129"/>
  <c r="P129"/>
  <c r="Y128"/>
  <c r="AB128" s="1"/>
  <c r="P128"/>
  <c r="AB127"/>
  <c r="Y127"/>
  <c r="P127"/>
  <c r="Y126"/>
  <c r="AB126" s="1"/>
  <c r="P126"/>
  <c r="AB125"/>
  <c r="Y125"/>
  <c r="P125"/>
  <c r="Y124"/>
  <c r="AB124" s="1"/>
  <c r="P124"/>
  <c r="AB123"/>
  <c r="Y123"/>
  <c r="P123"/>
  <c r="Y122"/>
  <c r="AB122" s="1"/>
  <c r="P122"/>
  <c r="AB121"/>
  <c r="Y121"/>
  <c r="P121"/>
  <c r="Y120"/>
  <c r="AB120" s="1"/>
  <c r="P120"/>
  <c r="AB119"/>
  <c r="Y119"/>
  <c r="P119"/>
  <c r="Y118"/>
  <c r="AB118" s="1"/>
  <c r="P118"/>
  <c r="AB117"/>
  <c r="Y117"/>
  <c r="P117"/>
  <c r="Y116"/>
  <c r="AB116" s="1"/>
  <c r="P116"/>
  <c r="AB115"/>
  <c r="Y115"/>
  <c r="P115"/>
  <c r="Y114"/>
  <c r="AB114" s="1"/>
  <c r="P114"/>
  <c r="AB113"/>
  <c r="Y113"/>
  <c r="P113"/>
  <c r="Y112"/>
  <c r="AB112" s="1"/>
  <c r="P112"/>
  <c r="AB111"/>
  <c r="Y111"/>
  <c r="P111"/>
  <c r="Y110"/>
  <c r="AB110" s="1"/>
  <c r="P110"/>
  <c r="AB109"/>
  <c r="Y109"/>
  <c r="P109"/>
  <c r="Y108"/>
  <c r="AB108" s="1"/>
  <c r="P108"/>
  <c r="AB107"/>
  <c r="Y107"/>
  <c r="P107"/>
  <c r="Y106"/>
  <c r="AB106" s="1"/>
  <c r="P106"/>
  <c r="AB105"/>
  <c r="Y105"/>
  <c r="P105"/>
  <c r="Y104"/>
  <c r="AB104" s="1"/>
  <c r="P104"/>
  <c r="AB103"/>
  <c r="Y103"/>
  <c r="P103"/>
  <c r="Y102"/>
  <c r="AB102" s="1"/>
  <c r="P102"/>
  <c r="AB101"/>
  <c r="Y101"/>
  <c r="P101"/>
  <c r="Y100"/>
  <c r="AB100" s="1"/>
  <c r="P100"/>
  <c r="AB99"/>
  <c r="Y99"/>
  <c r="P99"/>
  <c r="Y98"/>
  <c r="AB98" s="1"/>
  <c r="P98"/>
  <c r="AB97"/>
  <c r="Y97"/>
  <c r="P97"/>
  <c r="Y96"/>
  <c r="AB96" s="1"/>
  <c r="P96"/>
  <c r="AB95"/>
  <c r="Y95"/>
  <c r="P95"/>
  <c r="Y94"/>
  <c r="AB94" s="1"/>
  <c r="P94"/>
  <c r="AB93"/>
  <c r="Y93"/>
  <c r="P93"/>
  <c r="Y92"/>
  <c r="AB92" s="1"/>
  <c r="P92"/>
  <c r="AB91"/>
  <c r="Y91"/>
  <c r="P91"/>
  <c r="Y90"/>
  <c r="AB90" s="1"/>
  <c r="P90"/>
  <c r="AB89"/>
  <c r="Y89"/>
  <c r="P89"/>
  <c r="Y88"/>
  <c r="AB88" s="1"/>
  <c r="P88"/>
  <c r="AB87"/>
  <c r="Y87"/>
  <c r="P87"/>
  <c r="Y86"/>
  <c r="AB86" s="1"/>
  <c r="P86"/>
  <c r="AB85"/>
  <c r="Y85"/>
  <c r="P85"/>
  <c r="Y84"/>
  <c r="AB84" s="1"/>
  <c r="P84"/>
  <c r="AB83"/>
  <c r="Y83"/>
  <c r="P83"/>
  <c r="Y82"/>
  <c r="AB82" s="1"/>
  <c r="P82"/>
  <c r="AB81"/>
  <c r="Y81"/>
  <c r="P81"/>
  <c r="Y80"/>
  <c r="AB80" s="1"/>
  <c r="P80"/>
  <c r="AB79"/>
  <c r="Y79"/>
  <c r="P79"/>
  <c r="Y78"/>
  <c r="AB78" s="1"/>
  <c r="P78"/>
  <c r="AB77"/>
  <c r="Y77"/>
  <c r="P77"/>
  <c r="Y76"/>
  <c r="AB76" s="1"/>
  <c r="P76"/>
  <c r="AB75"/>
  <c r="Y75"/>
  <c r="P75"/>
  <c r="Y74"/>
  <c r="AB74" s="1"/>
  <c r="P74"/>
  <c r="AB73"/>
  <c r="Y73"/>
  <c r="P73"/>
  <c r="Y72"/>
  <c r="AB72" s="1"/>
  <c r="P72"/>
  <c r="AB71"/>
  <c r="Y71"/>
  <c r="P71"/>
  <c r="Y70"/>
  <c r="AB70" s="1"/>
  <c r="P70"/>
  <c r="AB69"/>
  <c r="Y69"/>
  <c r="P69"/>
  <c r="Y68"/>
  <c r="AB68" s="1"/>
  <c r="P68"/>
  <c r="AB67"/>
  <c r="Y67"/>
  <c r="P67"/>
  <c r="Y66"/>
  <c r="AB66" s="1"/>
  <c r="P66"/>
  <c r="AB65"/>
  <c r="Y65"/>
  <c r="P65"/>
  <c r="Y64"/>
  <c r="AB64" s="1"/>
  <c r="P64"/>
  <c r="AB63"/>
  <c r="Y63"/>
  <c r="P63"/>
  <c r="Y62"/>
  <c r="AB62" s="1"/>
  <c r="P62"/>
  <c r="AB61"/>
  <c r="Y61"/>
  <c r="P61"/>
  <c r="Y60"/>
  <c r="AB60" s="1"/>
  <c r="P60"/>
  <c r="AB59"/>
  <c r="Y59"/>
  <c r="P59"/>
  <c r="Y58"/>
  <c r="AB58" s="1"/>
  <c r="P58"/>
  <c r="AB57"/>
  <c r="Y57"/>
  <c r="P57"/>
  <c r="Y56"/>
  <c r="AB56" s="1"/>
  <c r="P56"/>
  <c r="AB55"/>
  <c r="Y55"/>
  <c r="P55"/>
  <c r="Y54"/>
  <c r="AB54" s="1"/>
  <c r="P54"/>
  <c r="AB53"/>
  <c r="Y53"/>
  <c r="P53"/>
  <c r="Y52"/>
  <c r="AB52" s="1"/>
  <c r="P52"/>
  <c r="AB51"/>
  <c r="Y51"/>
  <c r="P51"/>
  <c r="Y50"/>
  <c r="AB50" s="1"/>
  <c r="P50"/>
  <c r="AB49"/>
  <c r="Y49"/>
  <c r="P49"/>
  <c r="Y48"/>
  <c r="AB48" s="1"/>
  <c r="P48"/>
  <c r="AB47"/>
  <c r="Y47"/>
  <c r="P47"/>
  <c r="Y46"/>
  <c r="AB46" s="1"/>
  <c r="P46"/>
  <c r="AB45"/>
  <c r="Y45"/>
  <c r="P45"/>
  <c r="Y44"/>
  <c r="AB44" s="1"/>
  <c r="P44"/>
  <c r="AB43"/>
  <c r="Y43"/>
  <c r="P43"/>
  <c r="Y42"/>
  <c r="AB42" s="1"/>
  <c r="P42"/>
  <c r="AB41"/>
  <c r="Y41"/>
  <c r="P41"/>
  <c r="Y40"/>
  <c r="AB40" s="1"/>
  <c r="P40"/>
  <c r="AB39"/>
  <c r="Y39"/>
  <c r="P39"/>
  <c r="Y38"/>
  <c r="AB38" s="1"/>
  <c r="P38"/>
  <c r="AB37"/>
  <c r="Y37"/>
  <c r="P37"/>
  <c r="Y36"/>
  <c r="AB36" s="1"/>
  <c r="P36"/>
  <c r="AB35"/>
  <c r="Y35"/>
  <c r="P35"/>
  <c r="Y34"/>
  <c r="AB34" s="1"/>
  <c r="P34"/>
  <c r="AB33"/>
  <c r="Y33"/>
  <c r="P33"/>
  <c r="Y32"/>
  <c r="AB32" s="1"/>
  <c r="P32"/>
  <c r="AB31"/>
  <c r="Y31"/>
  <c r="P31"/>
  <c r="Y30"/>
  <c r="AB30" s="1"/>
  <c r="P30"/>
  <c r="AB29"/>
  <c r="Y29"/>
  <c r="P29"/>
  <c r="Y28"/>
  <c r="AB28" s="1"/>
  <c r="P28"/>
  <c r="AB27"/>
  <c r="Y27"/>
  <c r="P27"/>
  <c r="Y26"/>
  <c r="AB26" s="1"/>
  <c r="P26"/>
  <c r="AB25"/>
  <c r="Y25"/>
  <c r="P25"/>
  <c r="Y24"/>
  <c r="AB24" s="1"/>
  <c r="P24"/>
  <c r="AB23"/>
  <c r="Y23"/>
  <c r="P23"/>
  <c r="Y22"/>
  <c r="AB22" s="1"/>
  <c r="P22"/>
  <c r="AB21"/>
  <c r="Y21"/>
  <c r="P21"/>
  <c r="Y20"/>
  <c r="AB20" s="1"/>
  <c r="P20"/>
  <c r="AB19"/>
  <c r="Y19"/>
  <c r="P19"/>
  <c r="Y18"/>
  <c r="AB18" s="1"/>
  <c r="P18"/>
  <c r="AB17"/>
  <c r="Y17"/>
  <c r="P17"/>
  <c r="Y16"/>
  <c r="AB16" s="1"/>
  <c r="P16"/>
  <c r="AB15"/>
  <c r="Y15"/>
  <c r="P15"/>
  <c r="Y14"/>
  <c r="AB14" s="1"/>
  <c r="P14"/>
  <c r="AB13"/>
  <c r="Y13"/>
  <c r="P13"/>
  <c r="Y12"/>
  <c r="AB12" s="1"/>
  <c r="P12"/>
  <c r="AB11"/>
  <c r="Y11"/>
  <c r="P11"/>
  <c r="Y10"/>
  <c r="AB10" s="1"/>
  <c r="P10"/>
  <c r="AB9"/>
  <c r="Y9"/>
  <c r="P9"/>
  <c r="Y8"/>
  <c r="AB8" s="1"/>
  <c r="P8"/>
  <c r="AB7"/>
  <c r="Y7"/>
  <c r="P7"/>
  <c r="J43" i="16"/>
  <c r="J52" i="9"/>
  <c r="G9" i="19"/>
  <c r="J10"/>
  <c r="J25"/>
  <c r="G27"/>
  <c r="J27"/>
  <c r="G29"/>
  <c r="G9" i="18"/>
  <c r="J16"/>
  <c r="J17"/>
  <c r="J18"/>
  <c r="J28"/>
  <c r="G30"/>
  <c r="J30"/>
  <c r="G32"/>
  <c r="J14" i="17"/>
  <c r="G16"/>
  <c r="J16"/>
  <c r="G18"/>
  <c r="G8" i="16"/>
  <c r="J13"/>
  <c r="J14" s="1"/>
  <c r="J38" s="1"/>
  <c r="J14" i="18" s="1"/>
  <c r="J22" s="1"/>
  <c r="J18" i="19" s="1"/>
  <c r="G18" i="16"/>
  <c r="J23"/>
  <c r="J24" s="1"/>
  <c r="G28"/>
  <c r="J33"/>
  <c r="J34"/>
  <c r="G9" i="15"/>
  <c r="I11"/>
  <c r="J11"/>
  <c r="K11"/>
  <c r="L11"/>
  <c r="M11"/>
  <c r="I38"/>
  <c r="J38" s="1"/>
  <c r="K38" s="1"/>
  <c r="L38" s="1"/>
  <c r="M38" s="1"/>
  <c r="I39"/>
  <c r="J39" s="1"/>
  <c r="K39" s="1"/>
  <c r="L39" s="1"/>
  <c r="M39" s="1"/>
  <c r="I47"/>
  <c r="J47" s="1"/>
  <c r="K47" s="1"/>
  <c r="L47" s="1"/>
  <c r="M47" s="1"/>
  <c r="I51"/>
  <c r="J51" s="1"/>
  <c r="K51" s="1"/>
  <c r="L51" s="1"/>
  <c r="M51" s="1"/>
  <c r="I53"/>
  <c r="J53" s="1"/>
  <c r="K53" s="1"/>
  <c r="L53" s="1"/>
  <c r="M53" s="1"/>
  <c r="I54"/>
  <c r="J54" s="1"/>
  <c r="K54" s="1"/>
  <c r="L54" s="1"/>
  <c r="M54" s="1"/>
  <c r="I56"/>
  <c r="J56" s="1"/>
  <c r="K56" s="1"/>
  <c r="L56" s="1"/>
  <c r="M56" s="1"/>
  <c r="M80"/>
  <c r="G82"/>
  <c r="M82"/>
  <c r="G84"/>
  <c r="G9" i="14"/>
  <c r="I15"/>
  <c r="I50" s="1"/>
  <c r="J15"/>
  <c r="J50" s="1"/>
  <c r="I31"/>
  <c r="J31"/>
  <c r="I34"/>
  <c r="J34"/>
  <c r="G43"/>
  <c r="I47"/>
  <c r="J47"/>
  <c r="I58" i="15" s="1"/>
  <c r="J58" s="1"/>
  <c r="K58" s="1"/>
  <c r="L58" s="1"/>
  <c r="M58" s="1"/>
  <c r="I51" i="14"/>
  <c r="K51" s="1"/>
  <c r="M51" s="1"/>
  <c r="J51"/>
  <c r="I62" i="15" s="1"/>
  <c r="J62" s="1"/>
  <c r="K62" s="1"/>
  <c r="L62" s="1"/>
  <c r="M62" s="1"/>
  <c r="I52" i="14"/>
  <c r="K52" s="1"/>
  <c r="M52" s="1"/>
  <c r="J52"/>
  <c r="I63" i="15" s="1"/>
  <c r="J63" s="1"/>
  <c r="K63" s="1"/>
  <c r="L63" s="1"/>
  <c r="M63" s="1"/>
  <c r="I53" i="14"/>
  <c r="I54"/>
  <c r="J54"/>
  <c r="I65" i="15" s="1"/>
  <c r="J65" s="1"/>
  <c r="K65" s="1"/>
  <c r="L65" s="1"/>
  <c r="M65" s="1"/>
  <c r="I55" i="14"/>
  <c r="J55"/>
  <c r="I66" i="15" s="1"/>
  <c r="J66" s="1"/>
  <c r="K66" s="1"/>
  <c r="L66" s="1"/>
  <c r="M66" s="1"/>
  <c r="K55" i="14"/>
  <c r="M55" s="1"/>
  <c r="I58"/>
  <c r="J58"/>
  <c r="I67" i="15" s="1"/>
  <c r="J67" s="1"/>
  <c r="K67" s="1"/>
  <c r="L67" s="1"/>
  <c r="M67" s="1"/>
  <c r="K58" i="14"/>
  <c r="I60"/>
  <c r="K60" s="1"/>
  <c r="M60" s="1"/>
  <c r="J60"/>
  <c r="I68" i="15" s="1"/>
  <c r="J68" s="1"/>
  <c r="K68" s="1"/>
  <c r="L68" s="1"/>
  <c r="M68" s="1"/>
  <c r="I61" i="14"/>
  <c r="J61"/>
  <c r="I69" i="15" s="1"/>
  <c r="J69" s="1"/>
  <c r="K69" s="1"/>
  <c r="L69" s="1"/>
  <c r="M69" s="1"/>
  <c r="I62" i="14"/>
  <c r="J62"/>
  <c r="I70" i="15" s="1"/>
  <c r="J70" s="1"/>
  <c r="K70" s="1"/>
  <c r="L70" s="1"/>
  <c r="M70" s="1"/>
  <c r="I64" i="14"/>
  <c r="I63" s="1"/>
  <c r="J64"/>
  <c r="J63" s="1"/>
  <c r="K64"/>
  <c r="K63" s="1"/>
  <c r="I67"/>
  <c r="J67"/>
  <c r="I72" i="15" s="1"/>
  <c r="J72" s="1"/>
  <c r="K72" s="1"/>
  <c r="L72" s="1"/>
  <c r="M72" s="1"/>
  <c r="I68" i="14"/>
  <c r="J68"/>
  <c r="I73" i="15" s="1"/>
  <c r="J73" s="1"/>
  <c r="K73" s="1"/>
  <c r="L73" s="1"/>
  <c r="M73" s="1"/>
  <c r="M75" i="14"/>
  <c r="G77"/>
  <c r="M77"/>
  <c r="G79"/>
  <c r="G9" i="13"/>
  <c r="G35"/>
  <c r="M39"/>
  <c r="I37" i="15" s="1"/>
  <c r="J37" s="1"/>
  <c r="K37" s="1"/>
  <c r="L37" s="1"/>
  <c r="M37" s="1"/>
  <c r="I40" i="13"/>
  <c r="J40"/>
  <c r="K40"/>
  <c r="I41"/>
  <c r="J41"/>
  <c r="K41" s="1"/>
  <c r="I43"/>
  <c r="J43"/>
  <c r="K43" s="1"/>
  <c r="M43" s="1"/>
  <c r="I45"/>
  <c r="J45"/>
  <c r="K45" s="1"/>
  <c r="M45" s="1"/>
  <c r="I46"/>
  <c r="J46"/>
  <c r="K46"/>
  <c r="M46" s="1"/>
  <c r="I44" i="15" s="1"/>
  <c r="J44" s="1"/>
  <c r="K44" s="1"/>
  <c r="L44" s="1"/>
  <c r="M44" s="1"/>
  <c r="I47" i="13"/>
  <c r="J47"/>
  <c r="K47"/>
  <c r="M47" s="1"/>
  <c r="I45" i="15" s="1"/>
  <c r="J45" s="1"/>
  <c r="K45" s="1"/>
  <c r="L45" s="1"/>
  <c r="M45" s="1"/>
  <c r="M48" i="13"/>
  <c r="I46" i="15" s="1"/>
  <c r="J46" s="1"/>
  <c r="K46" s="1"/>
  <c r="L46" s="1"/>
  <c r="M46" s="1"/>
  <c r="I49" i="13"/>
  <c r="J49"/>
  <c r="I51"/>
  <c r="J51"/>
  <c r="K51" s="1"/>
  <c r="M51" s="1"/>
  <c r="M52"/>
  <c r="I50" i="15" s="1"/>
  <c r="J50" s="1"/>
  <c r="K50" s="1"/>
  <c r="L50" s="1"/>
  <c r="M50" s="1"/>
  <c r="I53" i="13"/>
  <c r="J53"/>
  <c r="K53" s="1"/>
  <c r="M54"/>
  <c r="I52" i="15" s="1"/>
  <c r="J52" s="1"/>
  <c r="K52" s="1"/>
  <c r="L52" s="1"/>
  <c r="M52" s="1"/>
  <c r="I55" i="13"/>
  <c r="J55"/>
  <c r="I56"/>
  <c r="J56"/>
  <c r="K56" s="1"/>
  <c r="M57"/>
  <c r="I55" i="15" s="1"/>
  <c r="J55" s="1"/>
  <c r="K55" s="1"/>
  <c r="L55" s="1"/>
  <c r="M55" s="1"/>
  <c r="I58" i="13"/>
  <c r="J58"/>
  <c r="K58" s="1"/>
  <c r="M63"/>
  <c r="G65"/>
  <c r="M65"/>
  <c r="G67"/>
  <c r="G9" i="12"/>
  <c r="I21"/>
  <c r="I44" s="1"/>
  <c r="J21"/>
  <c r="I28"/>
  <c r="I50" s="1"/>
  <c r="J28"/>
  <c r="J50" s="1"/>
  <c r="G32"/>
  <c r="I38"/>
  <c r="J38"/>
  <c r="I28" i="15" s="1"/>
  <c r="J28" s="1"/>
  <c r="K28" s="1"/>
  <c r="L28" s="1"/>
  <c r="M28" s="1"/>
  <c r="I40" i="12"/>
  <c r="J40"/>
  <c r="I29" i="15" s="1"/>
  <c r="J29" s="1"/>
  <c r="K29" s="1"/>
  <c r="L29" s="1"/>
  <c r="M29" s="1"/>
  <c r="I41" i="12"/>
  <c r="J41"/>
  <c r="I30" i="15" s="1"/>
  <c r="J30" s="1"/>
  <c r="K30" s="1"/>
  <c r="L30" s="1"/>
  <c r="M30" s="1"/>
  <c r="K41" i="12"/>
  <c r="I42"/>
  <c r="J42"/>
  <c r="I31" i="15" s="1"/>
  <c r="J31" s="1"/>
  <c r="K31" s="1"/>
  <c r="L31" s="1"/>
  <c r="M31" s="1"/>
  <c r="K42" i="12"/>
  <c r="M42" s="1"/>
  <c r="J44"/>
  <c r="I47"/>
  <c r="J47"/>
  <c r="I33" i="15" s="1"/>
  <c r="J33" s="1"/>
  <c r="K33" s="1"/>
  <c r="L33" s="1"/>
  <c r="M33" s="1"/>
  <c r="I48" i="12"/>
  <c r="J48"/>
  <c r="I34" i="15" s="1"/>
  <c r="J34" s="1"/>
  <c r="K34" s="1"/>
  <c r="L34" s="1"/>
  <c r="M34" s="1"/>
  <c r="M55" i="12"/>
  <c r="G59"/>
  <c r="G9" i="11"/>
  <c r="I10"/>
  <c r="J10"/>
  <c r="G38"/>
  <c r="I44"/>
  <c r="J44"/>
  <c r="I14" i="15" s="1"/>
  <c r="J14" s="1"/>
  <c r="K14" s="1"/>
  <c r="L14" s="1"/>
  <c r="M14" s="1"/>
  <c r="I47" i="11"/>
  <c r="J47"/>
  <c r="K47"/>
  <c r="I48"/>
  <c r="I16" i="15" s="1"/>
  <c r="J16" s="1"/>
  <c r="K16" s="1"/>
  <c r="L16" s="1"/>
  <c r="M16" s="1"/>
  <c r="J48" i="11"/>
  <c r="K48" s="1"/>
  <c r="I49"/>
  <c r="I17" i="15" s="1"/>
  <c r="J17" s="1"/>
  <c r="K17" s="1"/>
  <c r="L17" s="1"/>
  <c r="M17" s="1"/>
  <c r="J49" i="11"/>
  <c r="I50"/>
  <c r="I18" i="15" s="1"/>
  <c r="J18" s="1"/>
  <c r="K18" s="1"/>
  <c r="L18" s="1"/>
  <c r="M18" s="1"/>
  <c r="J50" i="11"/>
  <c r="K50" s="1"/>
  <c r="I53"/>
  <c r="J53"/>
  <c r="I19" i="15" s="1"/>
  <c r="J19" s="1"/>
  <c r="K19" s="1"/>
  <c r="L19" s="1"/>
  <c r="M19" s="1"/>
  <c r="I54" i="11"/>
  <c r="J54"/>
  <c r="I20" i="15" s="1"/>
  <c r="J20" s="1"/>
  <c r="K20" s="1"/>
  <c r="L20" s="1"/>
  <c r="M20" s="1"/>
  <c r="I55" i="11"/>
  <c r="J55"/>
  <c r="I21" i="15" s="1"/>
  <c r="J21" s="1"/>
  <c r="K21" s="1"/>
  <c r="L21" s="1"/>
  <c r="M21" s="1"/>
  <c r="I56" i="11"/>
  <c r="J56"/>
  <c r="I22" i="15" s="1"/>
  <c r="J22" s="1"/>
  <c r="K22" s="1"/>
  <c r="L22" s="1"/>
  <c r="M22" s="1"/>
  <c r="I57" i="11"/>
  <c r="J57"/>
  <c r="I23" i="15" s="1"/>
  <c r="J23" s="1"/>
  <c r="K23" s="1"/>
  <c r="L23" s="1"/>
  <c r="M23" s="1"/>
  <c r="I59" i="11"/>
  <c r="I58" s="1"/>
  <c r="J59"/>
  <c r="J58" s="1"/>
  <c r="I62"/>
  <c r="J62"/>
  <c r="I25" i="15" s="1"/>
  <c r="J25" s="1"/>
  <c r="K25" s="1"/>
  <c r="L25" s="1"/>
  <c r="M25" s="1"/>
  <c r="I63" i="11"/>
  <c r="J63"/>
  <c r="K63" s="1"/>
  <c r="M63" s="1"/>
  <c r="M68"/>
  <c r="G70"/>
  <c r="M70"/>
  <c r="G72"/>
  <c r="G9" i="10"/>
  <c r="K11"/>
  <c r="L11"/>
  <c r="M11"/>
  <c r="N11"/>
  <c r="O11"/>
  <c r="J20"/>
  <c r="G22"/>
  <c r="J22"/>
  <c r="G24"/>
  <c r="G8" i="9"/>
  <c r="F10" i="8" s="1"/>
  <c r="G9" i="9"/>
  <c r="J32"/>
  <c r="G43"/>
  <c r="J46"/>
  <c r="J48" s="1"/>
  <c r="J13" i="18" s="1"/>
  <c r="J19" s="1"/>
  <c r="J16" i="19" s="1"/>
  <c r="J47" i="9"/>
  <c r="G56"/>
  <c r="F11" i="8"/>
  <c r="F12"/>
  <c r="F13"/>
  <c r="F14"/>
  <c r="F15"/>
  <c r="F16"/>
  <c r="F17"/>
  <c r="F18"/>
  <c r="F19"/>
  <c r="F41" i="7"/>
  <c r="I32" i="15"/>
  <c r="J32" s="1"/>
  <c r="K32" s="1"/>
  <c r="L32" s="1"/>
  <c r="M32" s="1"/>
  <c r="J43" i="12"/>
  <c r="B1" i="3"/>
  <c r="B2"/>
  <c r="O2" i="5"/>
  <c r="I35" i="15" l="1"/>
  <c r="J35" s="1"/>
  <c r="K35" s="1"/>
  <c r="L35" s="1"/>
  <c r="M35" s="1"/>
  <c r="J49" i="12"/>
  <c r="K50"/>
  <c r="K49" s="1"/>
  <c r="I49"/>
  <c r="K54" i="14"/>
  <c r="M54" s="1"/>
  <c r="J53"/>
  <c r="I64" i="15" s="1"/>
  <c r="J64" s="1"/>
  <c r="K64" s="1"/>
  <c r="L64" s="1"/>
  <c r="M64" s="1"/>
  <c r="K62" i="14"/>
  <c r="M62" s="1"/>
  <c r="K61"/>
  <c r="M61" s="1"/>
  <c r="M59" s="1"/>
  <c r="M56" s="1"/>
  <c r="K55" i="13"/>
  <c r="K49"/>
  <c r="M50" i="12"/>
  <c r="M49" s="1"/>
  <c r="K49" i="11"/>
  <c r="K44"/>
  <c r="M44" s="1"/>
  <c r="I45"/>
  <c r="J45"/>
  <c r="G5" i="7"/>
  <c r="I43" i="15"/>
  <c r="J43" s="1"/>
  <c r="K43" s="1"/>
  <c r="L43" s="1"/>
  <c r="M43" s="1"/>
  <c r="M44" i="13"/>
  <c r="I42" i="15" s="1"/>
  <c r="J42" s="1"/>
  <c r="K42" s="1"/>
  <c r="L42" s="1"/>
  <c r="M42" s="1"/>
  <c r="K45" i="11"/>
  <c r="M45" s="1"/>
  <c r="M42" s="1"/>
  <c r="I49" i="15"/>
  <c r="J49" s="1"/>
  <c r="K49" s="1"/>
  <c r="L49" s="1"/>
  <c r="M49" s="1"/>
  <c r="M50" i="13"/>
  <c r="I48" i="15" s="1"/>
  <c r="J48" s="1"/>
  <c r="K48" s="1"/>
  <c r="L48" s="1"/>
  <c r="M48" s="1"/>
  <c r="M42" i="13"/>
  <c r="K59" i="11"/>
  <c r="K57"/>
  <c r="M57" s="1"/>
  <c r="K56"/>
  <c r="M56" s="1"/>
  <c r="K55"/>
  <c r="M55" s="1"/>
  <c r="K54"/>
  <c r="M54" s="1"/>
  <c r="K53"/>
  <c r="M53" s="1"/>
  <c r="K48" i="12"/>
  <c r="M48" s="1"/>
  <c r="K47"/>
  <c r="M47" s="1"/>
  <c r="K40"/>
  <c r="K38"/>
  <c r="M38" s="1"/>
  <c r="M36" s="1"/>
  <c r="K68" i="14"/>
  <c r="M68" s="1"/>
  <c r="K67"/>
  <c r="M67" s="1"/>
  <c r="M64"/>
  <c r="M63" s="1"/>
  <c r="I26" i="15"/>
  <c r="J26" s="1"/>
  <c r="K26" s="1"/>
  <c r="L26" s="1"/>
  <c r="M26" s="1"/>
  <c r="I15"/>
  <c r="J15" s="1"/>
  <c r="K15" s="1"/>
  <c r="L15" s="1"/>
  <c r="M15" s="1"/>
  <c r="K62" i="11"/>
  <c r="M62" s="1"/>
  <c r="M60" s="1"/>
  <c r="K47" i="14"/>
  <c r="M47" s="1"/>
  <c r="I71" i="15"/>
  <c r="J71" s="1"/>
  <c r="K71" s="1"/>
  <c r="L71" s="1"/>
  <c r="M71" s="1"/>
  <c r="I41"/>
  <c r="J41" s="1"/>
  <c r="K41" s="1"/>
  <c r="L41" s="1"/>
  <c r="M41" s="1"/>
  <c r="I24"/>
  <c r="J24" s="1"/>
  <c r="K24" s="1"/>
  <c r="L24" s="1"/>
  <c r="M24" s="1"/>
  <c r="I43" i="12"/>
  <c r="K44"/>
  <c r="I61" i="15"/>
  <c r="J61" s="1"/>
  <c r="K61" s="1"/>
  <c r="L61" s="1"/>
  <c r="M61" s="1"/>
  <c r="K50" i="14"/>
  <c r="M50" s="1"/>
  <c r="K53" l="1"/>
  <c r="M53" s="1"/>
  <c r="M48" s="1"/>
  <c r="M69" s="1"/>
  <c r="I57" i="15" s="1"/>
  <c r="M59" i="11"/>
  <c r="M58" s="1"/>
  <c r="M64" s="1"/>
  <c r="I13" i="15" s="1"/>
  <c r="K58" i="11"/>
  <c r="M51"/>
  <c r="M59" i="13"/>
  <c r="I36" i="15" s="1"/>
  <c r="I40"/>
  <c r="J40" s="1"/>
  <c r="K40" s="1"/>
  <c r="L40" s="1"/>
  <c r="M40" s="1"/>
  <c r="M65" i="14"/>
  <c r="M45" i="12"/>
  <c r="K43"/>
  <c r="M44"/>
  <c r="M43" s="1"/>
  <c r="M51" l="1"/>
  <c r="I27" i="15" s="1"/>
  <c r="J9" i="17"/>
  <c r="J15" i="18" l="1"/>
  <c r="J23" s="1"/>
  <c r="I74" i="15"/>
  <c r="J74" s="1"/>
  <c r="L15" i="10" l="1"/>
  <c r="K74" i="15"/>
  <c r="J21" i="18"/>
  <c r="J19" i="19"/>
  <c r="J20" s="1"/>
  <c r="M15" i="10" l="1"/>
  <c r="L74" i="15"/>
  <c r="N15" i="10" l="1"/>
  <c r="M74" i="15"/>
  <c r="O15" i="10" s="1"/>
</calcChain>
</file>

<file path=xl/comments1.xml><?xml version="1.0" encoding="utf-8"?>
<comments xmlns="http://schemas.openxmlformats.org/spreadsheetml/2006/main">
  <authors>
    <author>User</author>
  </authors>
  <commentList>
    <comment ref="D10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<sst xmlns="http://schemas.openxmlformats.org/spreadsheetml/2006/main" count="3423" uniqueCount="1750">
  <si>
    <t>Количество точек присоединения потребителей услуг к электрической сети электросетевой организации, шт</t>
  </si>
  <si>
    <t>Продолжительность прекращения, час</t>
  </si>
  <si>
    <t>Форма 1.1</t>
  </si>
  <si>
    <t>Показатель средней продолжительности прекращений передачи электрической энергии</t>
  </si>
  <si>
    <t>Суммарная продолжительность прекращений передачи электрической энергии (Tпр)</t>
  </si>
  <si>
    <t>Наименование показателя</t>
  </si>
  <si>
    <t>Расчет показателя средней продолжительности прекращений передачи электрической энергии</t>
  </si>
  <si>
    <t>Форма 1.2</t>
  </si>
  <si>
    <t>2.3</t>
  </si>
  <si>
    <t>2.2</t>
  </si>
  <si>
    <t>2.1</t>
  </si>
  <si>
    <t>Показатель средней продолжительности прекращений передачи электрической энергии (Пп)</t>
  </si>
  <si>
    <t>Описание (обоснование)</t>
  </si>
  <si>
    <t>Предложения электросетевой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</t>
  </si>
  <si>
    <t>Форма 1.3</t>
  </si>
  <si>
    <t>обратная</t>
  </si>
  <si>
    <t>прямая</t>
  </si>
  <si>
    <t>8</t>
  </si>
  <si>
    <t>7</t>
  </si>
  <si>
    <t>6</t>
  </si>
  <si>
    <t>5</t>
  </si>
  <si>
    <t>4</t>
  </si>
  <si>
    <t>Зависимость</t>
  </si>
  <si>
    <t>Наименование параметра (критерия), характеризующего индикатор</t>
  </si>
  <si>
    <t>Расчет значения индикатора информативности</t>
  </si>
  <si>
    <t>6.2</t>
  </si>
  <si>
    <t>6.1</t>
  </si>
  <si>
    <t>Расчет значения индикатора исполнительности</t>
  </si>
  <si>
    <t>Расчет значения индикатора результативности обратной связи</t>
  </si>
  <si>
    <r>
      <t>____</t>
    </r>
    <r>
      <rPr>
        <sz val="9"/>
        <rFont val="Tahoma"/>
        <family val="2"/>
        <charset val="204"/>
      </rPr>
      <t>**</t>
    </r>
    <r>
      <rPr>
        <sz val="9"/>
        <color indexed="9"/>
        <rFont val="Tahoma"/>
        <family val="2"/>
        <charset val="204"/>
      </rPr>
      <t>_</t>
    </r>
    <r>
      <rPr>
        <sz val="9"/>
        <rFont val="Tahoma"/>
        <family val="2"/>
        <charset val="204"/>
      </rPr>
      <t>Нумерация пунктов показателей параметров, характеризующих индикаторы качества, приведена в соответствии с формами 2.1 - 2.3 настоящего Приложения.</t>
    </r>
  </si>
  <si>
    <r>
      <t>_____</t>
    </r>
    <r>
      <rPr>
        <sz val="9"/>
        <rFont val="Tahoma"/>
        <family val="2"/>
        <charset val="204"/>
      </rPr>
      <t>*</t>
    </r>
    <r>
      <rPr>
        <sz val="9"/>
        <color indexed="9"/>
        <rFont val="Tahoma"/>
        <family val="2"/>
        <charset val="204"/>
      </rPr>
      <t>_</t>
    </r>
    <r>
      <rPr>
        <sz val="9"/>
        <rFont val="Tahoma"/>
        <family val="2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 регулирования.</t>
    </r>
  </si>
  <si>
    <t>5.2</t>
  </si>
  <si>
    <t>5.1</t>
  </si>
  <si>
    <t>4.1</t>
  </si>
  <si>
    <t>3.1</t>
  </si>
  <si>
    <t>2.6</t>
  </si>
  <si>
    <t>2.5</t>
  </si>
  <si>
    <t>2.4</t>
  </si>
  <si>
    <t>1.2</t>
  </si>
  <si>
    <t>1.1</t>
  </si>
  <si>
    <t>Предлагаемые плановые значения параметров (критериев), характеризующих индикаторы качества **</t>
  </si>
  <si>
    <t>Форма 2.4</t>
  </si>
  <si>
    <t>Оценка достижения показателя уровня надежности оказываемых услуг, Кнад</t>
  </si>
  <si>
    <t>(4), (4.1)</t>
  </si>
  <si>
    <t>(1)</t>
  </si>
  <si>
    <t>№ формулы Методических указаний</t>
  </si>
  <si>
    <t>Показатели уровня надежности и уровня качества оказываемых услуг электросетевой организации</t>
  </si>
  <si>
    <t>Форма 4.1</t>
  </si>
  <si>
    <t>Обобщенный показатель уровня надежности и качества оказываемых услуг, Коб</t>
  </si>
  <si>
    <t>Оценка достижения показателя уровня качества оказываемых услуг, Ккач</t>
  </si>
  <si>
    <t>Расчет обобщенного показателя уровня надежности и качества оказываемых услуг</t>
  </si>
  <si>
    <t>Форма 4.2</t>
  </si>
  <si>
    <t>Версия</t>
  </si>
  <si>
    <t>Версия организации</t>
  </si>
  <si>
    <t xml:space="preserve"> • на рабочем месте должен быть установлен MS Office 2003, 2007, 2010 с полной версией MS Excel</t>
  </si>
  <si>
    <t xml:space="preserve"> • для корректной работы шаблона требуется выбрать низкий уровень безопасности</t>
  </si>
  <si>
    <t>(В меню MS Excel 2003: Сервис | Макрос | Безопасность | выбрать нижний пункт «Низкая безопасность» | OK)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</si>
  <si>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</si>
  <si>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Типы ячеек:</t>
  </si>
  <si>
    <t xml:space="preserve"> - обязательные для заполнения;</t>
  </si>
  <si>
    <t xml:space="preserve"> - предназначенные для заполнения;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</si>
  <si>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</si>
  <si>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</si>
  <si>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</si>
  <si>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</si>
  <si>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>E-mail:</t>
  </si>
  <si>
    <t>Web-сайт:</t>
  </si>
  <si>
    <t>t</t>
  </si>
  <si>
    <t>Тип данных</t>
  </si>
  <si>
    <t>Факт</t>
  </si>
  <si>
    <t>Период действия тарифа</t>
  </si>
  <si>
    <t>Территории по ОКАТО</t>
  </si>
  <si>
    <t>Формы собственности по ОКФС</t>
  </si>
  <si>
    <t>Муниципальный район, на территории которого осуществляется деятельность</t>
  </si>
  <si>
    <t>Муниципальное образование, на территории которого осуществляется деятельность</t>
  </si>
  <si>
    <t>add_01</t>
  </si>
  <si>
    <t>Years_2</t>
  </si>
  <si>
    <t>ОКВЭД</t>
  </si>
  <si>
    <t>Организационно-правовые формы по ОКОПФ</t>
  </si>
  <si>
    <t>2014</t>
  </si>
  <si>
    <t>2016</t>
  </si>
  <si>
    <t>План</t>
  </si>
  <si>
    <t>Наличие единого телефонного номера для приема обращений потребителей услуг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</si>
  <si>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</si>
  <si>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5/30/2013  11:44:31 AM</t>
  </si>
  <si>
    <t>5/30/2013  11:44:32 AM</t>
  </si>
  <si>
    <t>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</si>
  <si>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</si>
  <si>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3.2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</si>
  <si>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</si>
  <si>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</si>
  <si>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</si>
  <si>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</si>
  <si>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3/12/2014  8:56:06 AM</t>
  </si>
  <si>
    <t>3/12/2014  8:56:07 AM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</si>
  <si>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</si>
  <si>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</si>
  <si>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</si>
  <si>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Индивидуальность подхода к потребителям услуг льготных категорий, по критерию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</si>
  <si>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</si>
  <si>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</si>
  <si>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Предложения территориальных сетевых организаций по плановым значениям
параметров (критериев), характеризующих индикаторы качества, на каждый расчетный период
регулирования в пределах долгосрочного периода регулирования *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</si>
  <si>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</si>
  <si>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</si>
  <si>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</si>
  <si>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</si>
  <si>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</si>
  <si>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</si>
  <si>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</si>
  <si>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</si>
  <si>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</si>
  <si>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</si>
  <si>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</si>
  <si>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</si>
  <si>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2.7</t>
  </si>
  <si>
    <t>2.8</t>
  </si>
  <si>
    <t>3.2.1</t>
  </si>
  <si>
    <t>3.2.2</t>
  </si>
  <si>
    <t>3.2.3</t>
  </si>
  <si>
    <t>2.2.1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</si>
  <si>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</si>
  <si>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1.2.1</t>
  </si>
  <si>
    <t>1.2.2</t>
  </si>
  <si>
    <t>1.2.3</t>
  </si>
  <si>
    <t>1.2.4</t>
  </si>
  <si>
    <t>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</si>
  <si>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Инструкция по заполнению шаблона</t>
  </si>
  <si>
    <t>1. Технические требования</t>
  </si>
  <si>
    <r>
      <t xml:space="preserve"> • макросы во время работы должны быть включены </t>
    </r>
    <r>
      <rPr>
        <b/>
        <sz val="9"/>
        <color indexed="8"/>
        <rFont val="Tahoma"/>
        <family val="2"/>
        <charset val="204"/>
      </rPr>
      <t>(!)</t>
    </r>
  </si>
  <si>
    <t>2. Условные обозначения</t>
  </si>
  <si>
    <t xml:space="preserve"> - с формулами и константами или заполняемые автоматически (например, при выборе организации);</t>
  </si>
  <si>
    <t xml:space="preserve"> - данные в такие ячейки вводятся только по двойному клику.</t>
  </si>
  <si>
    <t xml:space="preserve"> - пояснение к заполнению (необходимо нажимать один раз).</t>
  </si>
  <si>
    <t>3. Работа с листом "Проверка"</t>
  </si>
  <si>
    <r>
      <rPr>
        <sz val="9"/>
        <rFont val="Tahoma"/>
        <family val="2"/>
        <charset val="204"/>
      </rPr>
      <t>•</t>
    </r>
    <r>
      <rPr>
        <b/>
        <sz val="9"/>
        <rFont val="Tahoma"/>
        <family val="2"/>
        <charset val="204"/>
      </rPr>
      <t xml:space="preserve"> При сохранении не следует выбирать формат XLSX </t>
    </r>
    <r>
      <rPr>
        <sz val="9"/>
        <rFont val="Tahoma"/>
        <family val="2"/>
        <charset val="204"/>
      </rPr>
      <t>(</t>
    </r>
    <r>
      <rPr>
        <b/>
        <sz val="9"/>
        <rFont val="Tahoma"/>
        <family val="2"/>
        <charset val="204"/>
      </rPr>
      <t>Книга Excel</t>
    </r>
    <r>
      <rPr>
        <sz val="9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</si>
  <si>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9"/>
        <rFont val="Tahoma"/>
        <family val="2"/>
        <charset val="204"/>
      </rPr>
      <t>«Шаблон готов к сохранению без замечаний».</t>
    </r>
  </si>
  <si>
    <t>4. Организационно-технические консультации</t>
  </si>
  <si>
    <t>Техническая поддержка:</t>
  </si>
  <si>
    <t>http://support.eias.ru/index.php?a=add&amp;catid=5</t>
  </si>
  <si>
    <t>help@eias.ru; sp@eias.ru</t>
  </si>
  <si>
    <t>http://eias.ru/?page=show_templates</t>
  </si>
  <si>
    <t>http://eias.ru/files/distr/libs_for_templates_setup.rar</t>
  </si>
  <si>
    <t>для устранения ошибок (например, "Compile error in hidden module")</t>
  </si>
  <si>
    <t>5. Консультации по методологии заполнения</t>
  </si>
  <si>
    <t>телефон:</t>
  </si>
  <si>
    <t>WEB-сайт:</t>
  </si>
  <si>
    <t>Комментарий:</t>
  </si>
  <si>
    <t>Максимальное за расчетный период регулирования число точек присоединения (Nтп)</t>
  </si>
  <si>
    <t>ОКПО</t>
  </si>
  <si>
    <t>Расчет уровня надежности и качества поставляемых товаров и услуг</t>
  </si>
  <si>
    <t>Код по ОКОГУ</t>
  </si>
  <si>
    <t>Обосновывающие данные
для расчета *</t>
  </si>
  <si>
    <t>№ п/п**</t>
  </si>
  <si>
    <t>* В том числе на основе базы актов расследования технологических нарушений за соответствующий месяц;</t>
  </si>
  <si>
    <t>**  месяцы года</t>
  </si>
  <si>
    <t>Значение</t>
  </si>
  <si>
    <t>Форма 3.1</t>
  </si>
  <si>
    <t>Наименование</t>
  </si>
  <si>
    <t>max (1, Nзаяв_тпр - Nнсзаяв_тпр)</t>
  </si>
  <si>
    <t>Пзаяв_тпр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</si>
  <si>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</si>
  <si>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(Nнссд_тпр)</t>
  </si>
  <si>
    <t>Значение, шт.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</si>
  <si>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(Nн_тпр)</t>
  </si>
  <si>
    <t>Показатель уровня качества осуществляемого технологического присоединения к сети,  Птпр</t>
  </si>
  <si>
    <t>Птпр</t>
  </si>
  <si>
    <t>Форма 3.2</t>
  </si>
  <si>
    <t>Форма 3.3</t>
  </si>
  <si>
    <t>Общее число заявок на технологическое присоединение к сети, поданных заявителями в соответствующий расчетный период, в десятках шт. без округления (Nочз_тпр)</t>
  </si>
  <si>
    <t>Показатель уровня качества обслуживания потребителей услуг (Птсо)</t>
  </si>
  <si>
    <t>Ф/П*100
%</t>
  </si>
  <si>
    <t>фактическое
(Ф)</t>
  </si>
  <si>
    <t>плановое
(П)</t>
  </si>
  <si>
    <t>в том числе, по критериям:</t>
  </si>
  <si>
    <t>в том числе:</t>
  </si>
  <si>
    <t>а) регламенты оказания услуг и рассмотрения обращений заявителей и потребителей услуг,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</si>
  <si>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</si>
  <si>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</si>
  <si>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</si>
  <si>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Соблюдение сроков по процедурам взаимодействия с потребителями услуг (заявителями) - всего, в том числе:</t>
  </si>
  <si>
    <t>Оценочный
балл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</si>
  <si>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</si>
  <si>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</si>
  <si>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</si>
  <si>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1.3.1</t>
  </si>
  <si>
    <t>4.1.1</t>
  </si>
  <si>
    <t>Общее количество заключенных ТСО договоров с потребителями услуг (заявителями), кроме физических лиц, шт.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</si>
  <si>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энергии, шт.</t>
  </si>
  <si>
    <t>1.2. Среднее время, необходимое для оборудования точки поставки приборами учета с момента подачи заявления потребителем услуг, в том числе:</t>
  </si>
  <si>
    <t>Количество обращений в ТСО потребителей услуг с указанием на ненадлежащее качество электрической энергии, поступающей из сети ТСО, шт.</t>
  </si>
  <si>
    <t>Количество обращений потребителей услуг с указанием на несогласие введения предлагаемых ТСО графиков вывода электросетевого оборудования в ремонт и (или) из эксплуатации, шт.</t>
  </si>
  <si>
    <t>Общее количество поступивших обращений в ТСО потребителей услуг, кроме физических лиц, шт.</t>
  </si>
  <si>
    <t>3/11/2015  4:36:35 PM</t>
  </si>
  <si>
    <t>3/11/2015  4:36:37 PM</t>
  </si>
  <si>
    <t>Количество обращений в ТСО потребителей услуг (заявителей) с указанием на неправомерность использования персональных данных потребителей услуг (заявителей),шт.</t>
  </si>
  <si>
    <t>Общее количество поступивших обращений в ТСО потребителей услуг, шт.</t>
  </si>
  <si>
    <t>форма 2.2</t>
  </si>
  <si>
    <t>б) наличие положения о деятельности структурного подразделения по работе с заявителями и потребителями услуг (наличие - 1, отсутствие 0), шт.</t>
  </si>
  <si>
    <t>факт
(Ф)</t>
  </si>
  <si>
    <t>план
(П)</t>
  </si>
  <si>
    <t>Наличие взаимодействия с потребителями услуг при выводе оборудования в ремонт и (или) из эксплуатации</t>
  </si>
  <si>
    <t>Итого по индикатору исполнительности (Ис)</t>
  </si>
  <si>
    <t xml:space="preserve">Показатель уровня качества обслуживания потребителей услуг территориальными сетевыми организациями (Птсо) </t>
  </si>
  <si>
    <t xml:space="preserve">Показатель уровня качества осуществляемого технологического присоединения (Птпр) 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</si>
  <si>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посредством, в том числе: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</si>
  <si>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</si>
  <si>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</si>
  <si>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</si>
  <si>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Оперативность реагирования на обращения потребителей услуг - всего,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</si>
  <si>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</si>
  <si>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Итого по индикатору результативности обратной связи (Рс)</t>
  </si>
  <si>
    <t>Показатель уровня качества осуществляемого технологического присоединения, Птпр</t>
  </si>
  <si>
    <t>(2.1)</t>
  </si>
  <si>
    <t>Показатель уровня качества обслуживания потребителей услуг территориальными сетевыми организациями, Птсо</t>
  </si>
  <si>
    <t>(3.2)</t>
  </si>
  <si>
    <t>Плановое значение показателя Пп, Пплп</t>
  </si>
  <si>
    <t>Плановое значение показателя Птпр, Пплтпр</t>
  </si>
  <si>
    <t>Плановое значение показателя Птсо, Пплтсо</t>
  </si>
  <si>
    <t>Оценка достижения показателя уровня качества оказываемых услуг, Ккач1 (для ТСО) технологические присоединения</t>
  </si>
  <si>
    <t>Оценка достижения показателя уровня качества оказываемых услуг, Ккач2 (для ТСО)</t>
  </si>
  <si>
    <t>пп. 5.1 МУ</t>
  </si>
  <si>
    <t>пп. 5.1</t>
  </si>
  <si>
    <t>Коэффициент значимости показателя уровня надежности оказываемых услуг, α</t>
  </si>
  <si>
    <t>Коэффициент значимости показателя уровня качества оказываемых услуг, β</t>
  </si>
  <si>
    <t>Коэффициент значимости показателя уровня качества оказываемых услуг, β1</t>
  </si>
  <si>
    <t>Коэффициент значимости показателя уровня качества оказываемых услуг, β2</t>
  </si>
  <si>
    <t>5/30/2013  10:25:20 AM</t>
  </si>
  <si>
    <t>5/30/2013  10:25:21 AM</t>
  </si>
  <si>
    <t>Оценка достижения показателя уровня качества оказываемых услуг, Ккач1</t>
  </si>
  <si>
    <t>Оценка достижения показателя уровня качества оказываемых услуг, Ккач2</t>
  </si>
  <si>
    <t>Степень удовлетворения обращений потребителей услуг</t>
  </si>
  <si>
    <t>б) Электронной связи через сеть Интернет, шт. на 1000 потребителей услуг</t>
  </si>
  <si>
    <t>а) Письменных опросов, шт. на 1000 потребителей услуг</t>
  </si>
  <si>
    <t>в)* Системы автоинформирования, шт. на 1000 потребителей услуг</t>
  </si>
  <si>
    <t>Количество правомерных жалоб, поступивших за прошедший расчетный период регулирования в ТСО от потребителей электроэнергии льготных категорий по передаче электроэнергии с указанием на ненадлежащее качество оказываемых услуг, выразившееся в несоблюдении требований действующего законодательства или неисполнения обязанностей по договору, шт.</t>
  </si>
  <si>
    <t>Общее количество потребителей электрической энергии ТСО, в 1000 шт.</t>
  </si>
  <si>
    <t>Количество правомерных жалоб по технологическому присоединению, поступивших в ТСО за прошедший расчетный период регулирования от заявителей льготных категорий по технологическому присоединению, шт.</t>
  </si>
  <si>
    <t>3/6/2015  1:52:51 PM</t>
  </si>
  <si>
    <t>3/6/2015  1:52:52 PM</t>
  </si>
  <si>
    <t>Общее количество заявителей, направивших заявку на технологическое присоединение в ТСО, за прошедший расчетный период регулирования, в 1000 шт.</t>
  </si>
  <si>
    <t>Количество потребителей услуг, получивших возмещение убытков в расчетном периоде регулирования, возникших в результате неисполнения (ненадлежащего исполнения) ТСО своих обязательств, шт.</t>
  </si>
  <si>
    <t>Общее количество потребителей, в пользу которых в расчетном периоде регулирования были вынесены судебные решения о возмещении убытков или возмещение убытков было произведено во внесудебном порядке, шт.</t>
  </si>
  <si>
    <t>5.2.1</t>
  </si>
  <si>
    <t>4.1.2</t>
  </si>
  <si>
    <t>4.1.3</t>
  </si>
  <si>
    <t>4.1.4</t>
  </si>
  <si>
    <t>4.1.5</t>
  </si>
  <si>
    <t>Количество обращений (жалоб) в ТСО потребителей услуг с указанием на ненадлежащее качество услуг по передаче электрической энергии и обслуживание, шт.</t>
  </si>
  <si>
    <t>Количество обращений (жалоб) в ТСО потребителей услуг с указанием на ненадлежащее качество услуг по передаче электрической энергии и обслуживание, по которым приняты меры по результатам рассмотрения, шт.</t>
  </si>
  <si>
    <t>6/13/2013  6:04:26 PM</t>
  </si>
  <si>
    <t>3/5/2014  10:31:04 AM</t>
  </si>
  <si>
    <t>3/5/2014  10:31:05 AM</t>
  </si>
  <si>
    <t>6/13/2013  6:04:28 PM</t>
  </si>
  <si>
    <t>6/13/2013  6:04:31 PM</t>
  </si>
  <si>
    <t>Подготовка к обновлению...</t>
  </si>
  <si>
    <t>6/13/2013  6:05:07 PM</t>
  </si>
  <si>
    <t>Сохранение файла резервной копии: C:\Documents and Settings\pto11\Рабочий стол\качество и надежность\EE.CALC.QUALITY.6.19 копия.BKP..xls</t>
  </si>
  <si>
    <t>6/13/2013  6:05:08 PM</t>
  </si>
  <si>
    <t>Резервная копия создана: C:\Documents and Settings\pto11\Рабочий стол\качество и надежность\EE.CALC.QUALITY.6.19 копия.BKP..xls</t>
  </si>
  <si>
    <t>Создание книги для установки обновлений...</t>
  </si>
  <si>
    <t>6/13/2013  6:05:13 PM</t>
  </si>
  <si>
    <t>Файл обновления загружен: C:\Documents and Settings\pto11\Рабочий стол\качество и надежность\UPDATE.EE.CALC.QUALITY.6.19.TO.1.0.1.64.xls</t>
  </si>
  <si>
    <t>Общее количество обращений (жалоб) в ТСО потребителей услуг с указанием на ненадлежащее качество услуг по передачеэлектрической энергии и обслуживание, шт.</t>
  </si>
  <si>
    <t>Количество повторных жалоб от потребителей услуг в течение 30 рабочих дней после завершения мероприятий, указанных в п.2.2, которые остались неудовлетворенными принятыми мерами по первичным жалобам на ненадлежащее качество услуг по передаче электрической энергии и обслуживание, шт.</t>
  </si>
  <si>
    <t>Количество жалоб потребителей услуг на ненадлежащее качество услуг ТСО, поступивших в соответствующий контролирующий орган исполнительной власти, шт.</t>
  </si>
  <si>
    <t>Количество поступивших отзывов и предложений по вопросам деятельности ТСО, шт.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</si>
  <si>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</si>
  <si>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</si>
  <si>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</si>
  <si>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обращений, 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обращений, %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</si>
  <si>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обращений, %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</si>
  <si>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обращений, %</t>
  </si>
  <si>
    <t>в)* системы автоинформирования, шт. на 1000 потребителей услуг</t>
  </si>
  <si>
    <t>№
п.п.</t>
  </si>
  <si>
    <t>Значение показателя на</t>
  </si>
  <si>
    <t>форма 2.3</t>
  </si>
  <si>
    <t>Исходные данные для расчета</t>
  </si>
  <si>
    <t>Общее количество поступивших в ТСО обращений потребителей услуг, шт.</t>
  </si>
  <si>
    <t>Соблюдение сроков по процедурам взаимодействия с потребителями услуг (заявителями) - всего,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</si>
  <si>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лиц, %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</si>
  <si>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обращений, %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</si>
  <si>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лиц, %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</si>
  <si>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обращений, %</t>
  </si>
  <si>
    <t>5.1.1</t>
  </si>
  <si>
    <t>Количество обращений в ТСО потребителей услуг о проведении консультаций по порядку обжалования действий (бездействия) ТСО в ходе исполнения своих функций, шт.</t>
  </si>
  <si>
    <t>Общее количество обращений в ТСО от потребителей услуг, шт.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</si>
  <si>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</si>
  <si>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</si>
  <si>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подразделений, %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</si>
  <si>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</si>
  <si>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Наличие телефонной связи для обращений потребителей услуг к уполномоченным должностным лицам территориальной сетевой организации,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</si>
  <si>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обращений, %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</si>
  <si>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</si>
  <si>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обращений, %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</si>
  <si>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обращений, %</t>
  </si>
  <si>
    <t>Итого по индикатору информативности (Ин)</t>
  </si>
  <si>
    <t>Эту строку не кидать в витрину, она ссылается на значение другого листа</t>
  </si>
  <si>
    <t>ф.1.1 ПоказНадежн (Пп)</t>
  </si>
  <si>
    <t>ф.1.3 Предлож_ТСО</t>
  </si>
  <si>
    <t>ф.2.1 ИндИнф (Ин)</t>
  </si>
  <si>
    <t>ф.2.2 ИндИспол (Ис)</t>
  </si>
  <si>
    <t>ф.2.4 Предлож_ТСО</t>
  </si>
  <si>
    <t>ф.3 ПоказТехприсоед (Птпр)</t>
  </si>
  <si>
    <t>ПоказКачества (Птсо)</t>
  </si>
  <si>
    <t>ф.4.1 ОбобщПоказ</t>
  </si>
  <si>
    <t>ф.4.2 ОбобщПоказ (Коб)</t>
  </si>
  <si>
    <t>mod_10</t>
  </si>
  <si>
    <t>mod_11</t>
  </si>
  <si>
    <t>ОАО "Оборонэнергосбыт"</t>
  </si>
  <si>
    <t>7704731218</t>
  </si>
  <si>
    <t>7704726225</t>
  </si>
  <si>
    <t>7708503727</t>
  </si>
  <si>
    <t>770401001</t>
  </si>
  <si>
    <t>ОАО "ФСК ЕЭС"</t>
  </si>
  <si>
    <t>4716016979</t>
  </si>
  <si>
    <t>772801001</t>
  </si>
  <si>
    <t>ООО "РУСЭНЕРГОСБЫТ"</t>
  </si>
  <si>
    <t>7706284124</t>
  </si>
  <si>
    <t>770601001</t>
  </si>
  <si>
    <t>k=</t>
  </si>
  <si>
    <t>modfrmSecretCode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</si>
  <si>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(Nзаяв_тпр)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</si>
  <si>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(Nнсзаяв_тпр)</t>
  </si>
  <si>
    <t>max (1, Nсд_тпр - Nнссд_тпр)</t>
  </si>
  <si>
    <t>Пнс_тпр</t>
  </si>
  <si>
    <t>max (1, Nочз_тпр - Nн_тпр)</t>
  </si>
  <si>
    <t>Пнпа_тпр</t>
  </si>
  <si>
    <t>Добавить</t>
  </si>
  <si>
    <t>О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</si>
  <si>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всего. В том числе по критериям: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</si>
  <si>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</si>
  <si>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</si>
  <si>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Соблюдение сроков по процедурам взаимодействия с потребителями услуг (заявителями) - всего. В том числе по критериям: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</si>
  <si>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</si>
  <si>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2.2.2</t>
  </si>
  <si>
    <t>Для остальных потребителей услуг, дней</t>
  </si>
  <si>
    <t>5/29/2013  8:09:24 AM</t>
  </si>
  <si>
    <t>5/29/2013  8:09:25 AM</t>
  </si>
  <si>
    <t>г. Абакан, ул. Советская, 25</t>
  </si>
  <si>
    <t>Марков Валерий Васильевич</t>
  </si>
  <si>
    <t>8 (3902) 29-90-01</t>
  </si>
  <si>
    <t>Гапон Оксана Викторовна</t>
  </si>
  <si>
    <t>8 (3902) 29-90-02</t>
  </si>
  <si>
    <t>Выполнение СМР, реконструкции, капитального ремонта по объектам МП АЭС.</t>
  </si>
  <si>
    <t>Сокращение времени оказания услуг. Своевременное реагирование на жалобы потребителей</t>
  </si>
  <si>
    <t xml:space="preserve">Сокращение сроков направления проекта договора.Сокращение сроков осуществления мероприятий.  </t>
  </si>
  <si>
    <t>Повышение надежности, качества электроснабжения потребителей.</t>
  </si>
  <si>
    <t>Оперативность работы в сфере технологического присоединения.</t>
  </si>
  <si>
    <t>Экономия времени потребителя.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</si>
  <si>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</si>
  <si>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Отсутствие (наличие) нарушений требований антимонопольного законодательства Российской Федерации,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</si>
  <si>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</si>
  <si>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t>3/13/2014  1:06:53 PM</t>
  </si>
  <si>
    <t>3/13/2014  1:06:54 PM</t>
  </si>
  <si>
    <t>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</si>
  <si>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</si>
  <si>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</si>
  <si>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эксплуатации/ В том числе по критериям:</t>
  </si>
  <si>
    <t>6/7/2013  10:23:41 AM</t>
  </si>
  <si>
    <t>6/7/2013  10:23:43 AM</t>
  </si>
  <si>
    <t>Доступно обновление до версии 1.0.1</t>
  </si>
  <si>
    <t xml:space="preserve">Описание изменений: 
Версия 1.0.1
1. Корректировка проверки при сохранении.
2. Корректировка листа ф.2.3 ИндРезульт (Рс).
</t>
  </si>
  <si>
    <t>Размер файла обновления: 405504 байт</t>
  </si>
  <si>
    <t>6/7/2013  10:23:45 AM</t>
  </si>
  <si>
    <t>Обновление отменено пользователем</t>
  </si>
  <si>
    <t>Предупреждение</t>
  </si>
  <si>
    <t>6/14/2013  8:32:23 AM</t>
  </si>
  <si>
    <t>6/14/2013  8:32:24 AM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</si>
  <si>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</si>
  <si>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</si>
  <si>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</si>
  <si>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2 (2012)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</si>
  <si>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</si>
  <si>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</si>
  <si>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</si>
  <si>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</si>
  <si>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</si>
  <si>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</si>
  <si>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</si>
  <si>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</si>
  <si>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</si>
  <si>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</si>
  <si>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</si>
  <si>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</si>
  <si>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Птсо</t>
  </si>
  <si>
    <t>Оценка достижения показателя уровня качества оказываемых услуг, Ккач (организации по управлению единой национальной сетью)</t>
  </si>
  <si>
    <t>Оценка достижения показателя уровня качества оказываемых услуг, Ккач (ТСО)</t>
  </si>
  <si>
    <t>Алтайский</t>
  </si>
  <si>
    <t>95605000</t>
  </si>
  <si>
    <t>Подсинское</t>
  </si>
  <si>
    <t>95605445</t>
  </si>
  <si>
    <t>ГУП "Хакресводоканал"</t>
  </si>
  <si>
    <t>1901001202</t>
  </si>
  <si>
    <t>191001001</t>
  </si>
  <si>
    <t>Бейский</t>
  </si>
  <si>
    <t>95612000</t>
  </si>
  <si>
    <t>Бейское</t>
  </si>
  <si>
    <t>95612405</t>
  </si>
  <si>
    <t>ООО «Электрические сети и системы»</t>
  </si>
  <si>
    <t>1906006081</t>
  </si>
  <si>
    <t>190601001</t>
  </si>
  <si>
    <t>Боградский</t>
  </si>
  <si>
    <t>95615000</t>
  </si>
  <si>
    <t>Боградское</t>
  </si>
  <si>
    <t>95615410</t>
  </si>
  <si>
    <t>Бородинское</t>
  </si>
  <si>
    <t>95615420</t>
  </si>
  <si>
    <t>Сонское</t>
  </si>
  <si>
    <t>95615460</t>
  </si>
  <si>
    <t>Город Саяногорск</t>
  </si>
  <si>
    <t>95708000</t>
  </si>
  <si>
    <t>г.Саяногорск</t>
  </si>
  <si>
    <t>ЗАО "МАРЭМ+"</t>
  </si>
  <si>
    <t>7704181109</t>
  </si>
  <si>
    <t>МУП "Комбинат благоустройства и озеленения"</t>
  </si>
  <si>
    <t>1902017300</t>
  </si>
  <si>
    <t>190201001</t>
  </si>
  <si>
    <t>ОАО "МКК - Саянмрамор"</t>
  </si>
  <si>
    <t>1902011806</t>
  </si>
  <si>
    <t>ОАО "Мобильные ГТЭС"</t>
  </si>
  <si>
    <t>7706627050</t>
  </si>
  <si>
    <t>190245001</t>
  </si>
  <si>
    <t>ОАО "РУСАЛ Саяногорск"</t>
  </si>
  <si>
    <t>1902014500</t>
  </si>
  <si>
    <t>ООО "Хакасский Алюминивый Завод"</t>
  </si>
  <si>
    <t>1902018030</t>
  </si>
  <si>
    <t>997550001</t>
  </si>
  <si>
    <t>Филиал ОАО "РусГидро" - "Саяно-Шушенская ГЭС имени П.С. Непорожнего"</t>
  </si>
  <si>
    <t>2460066195</t>
  </si>
  <si>
    <t>190202001</t>
  </si>
  <si>
    <t>Усть-Абаканский</t>
  </si>
  <si>
    <t>95630000</t>
  </si>
  <si>
    <t>Поселок Усть-Абакан</t>
  </si>
  <si>
    <t>95630151</t>
  </si>
  <si>
    <t>ООО "Массив"</t>
  </si>
  <si>
    <t>1910005115</t>
  </si>
  <si>
    <t>ООО "Электросервис"</t>
  </si>
  <si>
    <t>1903010001</t>
  </si>
  <si>
    <t>Черногорск</t>
  </si>
  <si>
    <t>95715000</t>
  </si>
  <si>
    <t>г.Черногорск</t>
  </si>
  <si>
    <t>ЗАО "Черногорский Искож Регенерат"</t>
  </si>
  <si>
    <t>1901069169</t>
  </si>
  <si>
    <t>190301001</t>
  </si>
  <si>
    <t>ООО "ГлавЭнергоСбыт"</t>
  </si>
  <si>
    <t>7725571452</t>
  </si>
  <si>
    <t>770101001</t>
  </si>
  <si>
    <t>ООО "СУЭК-Хакасия"</t>
  </si>
  <si>
    <t>1903017342</t>
  </si>
  <si>
    <t>ООО "Угольная компания "Разрез Степной"</t>
  </si>
  <si>
    <t>1903014461</t>
  </si>
  <si>
    <t>190350001</t>
  </si>
  <si>
    <t>ООО "Энерготранзит"</t>
  </si>
  <si>
    <t>1903016483</t>
  </si>
  <si>
    <t>Ширинский</t>
  </si>
  <si>
    <t>95635000</t>
  </si>
  <si>
    <t>Поселок Жемчужный</t>
  </si>
  <si>
    <t>95635155</t>
  </si>
  <si>
    <t>Поселок Коммунар</t>
  </si>
  <si>
    <t>95635160</t>
  </si>
  <si>
    <t>ОАО "Коммунаровский рудник"</t>
  </si>
  <si>
    <t>1911000014</t>
  </si>
  <si>
    <t>191101001</t>
  </si>
  <si>
    <t>Поселок Туим</t>
  </si>
  <si>
    <t>95635165</t>
  </si>
  <si>
    <t>Поселок Шира</t>
  </si>
  <si>
    <t>95635151</t>
  </si>
  <si>
    <t>г.Абаза</t>
  </si>
  <si>
    <t>95702000</t>
  </si>
  <si>
    <t>МУП "Абазинские электрические сети"</t>
  </si>
  <si>
    <t>1909051893</t>
  </si>
  <si>
    <t>190901003</t>
  </si>
  <si>
    <t>ООО "Абаза-Энерго"</t>
  </si>
  <si>
    <t>1909051981</t>
  </si>
  <si>
    <t>190901001</t>
  </si>
  <si>
    <t>г.Абакан</t>
  </si>
  <si>
    <t>95701000</t>
  </si>
  <si>
    <t>МП г.Абакана "Абаканские электрические сети"</t>
  </si>
  <si>
    <t>1901002975</t>
  </si>
  <si>
    <t>190101001</t>
  </si>
  <si>
    <t>ОАО  "Российские железные дороги" в лице Красноярской дирекции по энергообеспечению-структурного подразделения "Трансэнерго" филиала ОАО "РЖД"</t>
  </si>
  <si>
    <t>246045007</t>
  </si>
  <si>
    <t>ОАО "Абаканвагонмаш"</t>
  </si>
  <si>
    <t>1901004997</t>
  </si>
  <si>
    <t>ОАО "Аэропорт - Абакан"</t>
  </si>
  <si>
    <t>1900000196</t>
  </si>
  <si>
    <t>ОАО "Саяны"</t>
  </si>
  <si>
    <t>1901003785</t>
  </si>
  <si>
    <t>ОАО "Хакасэнергосбыт"</t>
  </si>
  <si>
    <t>1901067690</t>
  </si>
  <si>
    <t>ООО "Абаканэнергосбыт"</t>
  </si>
  <si>
    <t>1901064509</t>
  </si>
  <si>
    <t>ООО «Межрайонные распределительные электрические сети»</t>
  </si>
  <si>
    <t>1901095747</t>
  </si>
  <si>
    <t>ООО «Энергопоток»</t>
  </si>
  <si>
    <t>1901098650</t>
  </si>
  <si>
    <t>Филиал "Абаканская ТЭЦ"  ОАО "Енисейская ТГК (ТГК-13)"</t>
  </si>
  <si>
    <t>1901067718</t>
  </si>
  <si>
    <t>190103001</t>
  </si>
  <si>
    <t>Филиал ОАО "МРСК Сибири" -  "Хакасэнерго"</t>
  </si>
  <si>
    <t>2460069527</t>
  </si>
  <si>
    <t>190102001</t>
  </si>
  <si>
    <t>город Сорск</t>
  </si>
  <si>
    <t>95709000</t>
  </si>
  <si>
    <t>Сорск</t>
  </si>
  <si>
    <t>95709001</t>
  </si>
  <si>
    <t>ООО "Сорский ГОК"</t>
  </si>
  <si>
    <t>1910006486</t>
  </si>
  <si>
    <t>191050001</t>
  </si>
  <si>
    <t>997450001</t>
  </si>
  <si>
    <t>филиал "Сибирский" ОАО "28 Электрическая сеть"</t>
  </si>
  <si>
    <t>2704016508</t>
  </si>
  <si>
    <t>540743001</t>
  </si>
  <si>
    <t>филиал "Сибирский" ОАО "Оборонэнерго"</t>
  </si>
  <si>
    <t>Дата последнего обновления реестра организаций: 21.05.2013 13:14:37</t>
  </si>
  <si>
    <t>Аршановское</t>
  </si>
  <si>
    <t>95605405</t>
  </si>
  <si>
    <t>Белоярское</t>
  </si>
  <si>
    <t>95605410</t>
  </si>
  <si>
    <t>Изыхское</t>
  </si>
  <si>
    <t>95605418</t>
  </si>
  <si>
    <t>Кировское</t>
  </si>
  <si>
    <t>95605420</t>
  </si>
  <si>
    <t>Краснопольское</t>
  </si>
  <si>
    <t>95605425</t>
  </si>
  <si>
    <t>Новомихайловское</t>
  </si>
  <si>
    <t>95605430</t>
  </si>
  <si>
    <t>Новороссийское</t>
  </si>
  <si>
    <t>95605435</t>
  </si>
  <si>
    <t>Очурское</t>
  </si>
  <si>
    <t>95605440</t>
  </si>
  <si>
    <t>Сельские поселения Алтайского муниципального района</t>
  </si>
  <si>
    <t>95605400</t>
  </si>
  <si>
    <t>Аскизский</t>
  </si>
  <si>
    <t>95608000</t>
  </si>
  <si>
    <t>Аскизское</t>
  </si>
  <si>
    <t>95608405</t>
  </si>
  <si>
    <t>Базинское</t>
  </si>
  <si>
    <t>95608410</t>
  </si>
  <si>
    <t>Балыксинское</t>
  </si>
  <si>
    <t>95608409</t>
  </si>
  <si>
    <t>Бельтирское</t>
  </si>
  <si>
    <t>95608412</t>
  </si>
  <si>
    <t>Бирикчульское</t>
  </si>
  <si>
    <t>95608413</t>
  </si>
  <si>
    <t>Верх-Аскизское</t>
  </si>
  <si>
    <t>95608415</t>
  </si>
  <si>
    <t>Городские поселения Аскизского муниципального района</t>
  </si>
  <si>
    <t>95608100</t>
  </si>
  <si>
    <t>Есинское</t>
  </si>
  <si>
    <t>95608420</t>
  </si>
  <si>
    <t>Кызласское</t>
  </si>
  <si>
    <t>95608430</t>
  </si>
  <si>
    <t>Поселок Аскиз</t>
  </si>
  <si>
    <t>95608151</t>
  </si>
  <si>
    <t>Поселок Бискамжа</t>
  </si>
  <si>
    <t>95608165</t>
  </si>
  <si>
    <t>Поселок Вершина Теи</t>
  </si>
  <si>
    <t>95608169</t>
  </si>
  <si>
    <t>Пуланкольское</t>
  </si>
  <si>
    <t>95608440</t>
  </si>
  <si>
    <t>Сельские поселения Аскизского муниципального района</t>
  </si>
  <si>
    <t>95608400</t>
  </si>
  <si>
    <t>Усть-Камыштинское</t>
  </si>
  <si>
    <t>95608450</t>
  </si>
  <si>
    <t>Усть-Чульское</t>
  </si>
  <si>
    <t>95608455</t>
  </si>
  <si>
    <t>Большемонокское</t>
  </si>
  <si>
    <t>95612410</t>
  </si>
  <si>
    <t>Бондаревское</t>
  </si>
  <si>
    <t>95612415</t>
  </si>
  <si>
    <t>Кирбинское</t>
  </si>
  <si>
    <t>95612425</t>
  </si>
  <si>
    <t>Куйбышевское</t>
  </si>
  <si>
    <t>95612430</t>
  </si>
  <si>
    <t>Новоенисейское</t>
  </si>
  <si>
    <t>95612440</t>
  </si>
  <si>
    <t>Новотроицкое</t>
  </si>
  <si>
    <t>95612445</t>
  </si>
  <si>
    <t>Сабинское</t>
  </si>
  <si>
    <t>95612455</t>
  </si>
  <si>
    <t>Сельские поселения Бейского муниципального района</t>
  </si>
  <si>
    <t>95612400</t>
  </si>
  <si>
    <t>Табатское</t>
  </si>
  <si>
    <t>95612460</t>
  </si>
  <si>
    <t>Большеербинское</t>
  </si>
  <si>
    <t>95615415</t>
  </si>
  <si>
    <t>Знаменское</t>
  </si>
  <si>
    <t>95615430</t>
  </si>
  <si>
    <t>Первомайское</t>
  </si>
  <si>
    <t>95615440</t>
  </si>
  <si>
    <t>Пушновское</t>
  </si>
  <si>
    <t>95615445</t>
  </si>
  <si>
    <t>Сарагашское</t>
  </si>
  <si>
    <t>95615450</t>
  </si>
  <si>
    <t>Сельские поселения Боградского муниципального района</t>
  </si>
  <si>
    <t>95615400</t>
  </si>
  <si>
    <t>Советско-Хакасское</t>
  </si>
  <si>
    <t>95615455</t>
  </si>
  <si>
    <t>Троицкое</t>
  </si>
  <si>
    <t>95615404</t>
  </si>
  <si>
    <t>Орджоникидзевский</t>
  </si>
  <si>
    <t>95620000</t>
  </si>
  <si>
    <t>Гайдаровское</t>
  </si>
  <si>
    <t>95620405</t>
  </si>
  <si>
    <t>Городские поселения Орджоникидзевского муниципального района</t>
  </si>
  <si>
    <t>95620100</t>
  </si>
  <si>
    <t>Копьевское</t>
  </si>
  <si>
    <t>95620420</t>
  </si>
  <si>
    <t>Красноиюсское</t>
  </si>
  <si>
    <t>95620425</t>
  </si>
  <si>
    <t>Новомарьясовское</t>
  </si>
  <si>
    <t>95620430</t>
  </si>
  <si>
    <t>Поселок Копьево</t>
  </si>
  <si>
    <t>95620151</t>
  </si>
  <si>
    <t>Приисковое</t>
  </si>
  <si>
    <t>95620437</t>
  </si>
  <si>
    <t>Саралинское</t>
  </si>
  <si>
    <t>95620440</t>
  </si>
  <si>
    <t>Сельские поселения Орджоникидзевского муниципального района</t>
  </si>
  <si>
    <t>95620400</t>
  </si>
  <si>
    <t>Устинкинское</t>
  </si>
  <si>
    <t>95620450</t>
  </si>
  <si>
    <t>с. Орджоникидзевское</t>
  </si>
  <si>
    <t>95620435</t>
  </si>
  <si>
    <t>Таштыпский</t>
  </si>
  <si>
    <t>95625000</t>
  </si>
  <si>
    <t>Анчулское</t>
  </si>
  <si>
    <t>95625405</t>
  </si>
  <si>
    <t>Арбатское</t>
  </si>
  <si>
    <t>95625408</t>
  </si>
  <si>
    <t>Большесейское</t>
  </si>
  <si>
    <t>95625415</t>
  </si>
  <si>
    <t>Бутрахтинское</t>
  </si>
  <si>
    <t>95625420</t>
  </si>
  <si>
    <t>Имекское</t>
  </si>
  <si>
    <t>95625422</t>
  </si>
  <si>
    <t>Матурское</t>
  </si>
  <si>
    <t>95625425</t>
  </si>
  <si>
    <t>Межселенная терртория</t>
  </si>
  <si>
    <t>95625413</t>
  </si>
  <si>
    <t>Нижнесирское</t>
  </si>
  <si>
    <t>95625430</t>
  </si>
  <si>
    <t>Сельские поселения Таштыпского муниципального района</t>
  </si>
  <si>
    <t>95625400</t>
  </si>
  <si>
    <t>Таштыпское</t>
  </si>
  <si>
    <t>95625440</t>
  </si>
  <si>
    <t>Вершино-Биджинское</t>
  </si>
  <si>
    <t>95630405</t>
  </si>
  <si>
    <t>Весенненское</t>
  </si>
  <si>
    <t>95630410</t>
  </si>
  <si>
    <t>Городские поселения Усть-Абаканского муниципального района</t>
  </si>
  <si>
    <t>95630100</t>
  </si>
  <si>
    <t>Доможаковское</t>
  </si>
  <si>
    <t>95630415</t>
  </si>
  <si>
    <t>Калининское</t>
  </si>
  <si>
    <t>95630425</t>
  </si>
  <si>
    <t>Московское</t>
  </si>
  <si>
    <t>95630430</t>
  </si>
  <si>
    <t>Опытненское</t>
  </si>
  <si>
    <t>95630435</t>
  </si>
  <si>
    <t>Райковское</t>
  </si>
  <si>
    <t>95630440</t>
  </si>
  <si>
    <t>Расцветовское</t>
  </si>
  <si>
    <t>95630445</t>
  </si>
  <si>
    <t>Сапоговское</t>
  </si>
  <si>
    <t>95630455</t>
  </si>
  <si>
    <t>Сельские поселения Усть-Абаканского муниципального района</t>
  </si>
  <si>
    <t>95630400</t>
  </si>
  <si>
    <t>Солнечное</t>
  </si>
  <si>
    <t>95630460</t>
  </si>
  <si>
    <t>Усть-Бюрское</t>
  </si>
  <si>
    <t>95630465</t>
  </si>
  <si>
    <t>Чарковское</t>
  </si>
  <si>
    <t>95630470</t>
  </si>
  <si>
    <t>Беренжакское</t>
  </si>
  <si>
    <t>95635405</t>
  </si>
  <si>
    <t>Борцовское</t>
  </si>
  <si>
    <t>95635410</t>
  </si>
  <si>
    <t>Воротское</t>
  </si>
  <si>
    <t>95635415</t>
  </si>
  <si>
    <t>Городские поселения Ширинского муниципального района</t>
  </si>
  <si>
    <t>95635100</t>
  </si>
  <si>
    <t>Ефремкинское</t>
  </si>
  <si>
    <t>95635425</t>
  </si>
  <si>
    <t>Селосонское</t>
  </si>
  <si>
    <t>95635435</t>
  </si>
  <si>
    <t>Сельские поселения Ширинского муниципального района</t>
  </si>
  <si>
    <t>95635400</t>
  </si>
  <si>
    <t>Соленоозерное</t>
  </si>
  <si>
    <t>95635438</t>
  </si>
  <si>
    <t>Спиринское</t>
  </si>
  <si>
    <t>95635440</t>
  </si>
  <si>
    <t>Фыркальское</t>
  </si>
  <si>
    <t>95635450</t>
  </si>
  <si>
    <t>Целинное</t>
  </si>
  <si>
    <t>95635455</t>
  </si>
  <si>
    <t>Черноозерное</t>
  </si>
  <si>
    <t>95635460</t>
  </si>
  <si>
    <t>село Джирим</t>
  </si>
  <si>
    <t>95635420</t>
  </si>
  <si>
    <t>Дата последнего обновления реестра МР/МО: 21.05.2013 13:14:38</t>
  </si>
  <si>
    <t>ф.2.2 ИндИспол (Ис) (2012)</t>
  </si>
  <si>
    <t>EE.CALC.QUALITY.6.19</t>
  </si>
  <si>
    <t>Субъект РФ</t>
  </si>
  <si>
    <t>Мероприятия, направленные на улучшение показателя</t>
  </si>
  <si>
    <t>5/28/2013  2:17:02 PM</t>
  </si>
  <si>
    <t>Проверка доступных обновлений...</t>
  </si>
  <si>
    <t>Информация</t>
  </si>
  <si>
    <t>5/28/2013  2:17:49 PM</t>
  </si>
  <si>
    <t>Нет доступных обновлений для шаблона с кодом EE.CALC.QUALITY.6.19!</t>
  </si>
  <si>
    <t>нет</t>
  </si>
  <si>
    <t>05196686</t>
  </si>
  <si>
    <t>95401000000</t>
  </si>
  <si>
    <t>49007</t>
  </si>
  <si>
    <t>42</t>
  </si>
  <si>
    <t>14</t>
  </si>
  <si>
    <t>40.10.2</t>
  </si>
  <si>
    <t>Акты обследования ТН, оперативные журналы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</si>
  <si>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</si>
  <si>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</si>
  <si>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</si>
  <si>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</si>
  <si>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</si>
  <si>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</si>
  <si>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</si>
  <si>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</si>
  <si>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</si>
  <si>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</si>
  <si>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</si>
  <si>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</si>
  <si>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</si>
  <si>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ф.2.3 ИндРезульт (Рс)</t>
  </si>
  <si>
    <t>б) наличие положения о деятельности структурного подразделения по работе 
с заявителями и потребителями услуг
(наличие - 1, отсутствие - 0)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</si>
  <si>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шт., в том числе:</t>
  </si>
  <si>
    <t>Наличие телефонной связи для обращений потребителей услуг к уполномоченным должностным лицам территориальной сетевой организации, в том числе по критериям: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</si>
  <si>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 в том числе:</t>
  </si>
  <si>
    <t>форма 2.1</t>
  </si>
  <si>
    <t>Количество структурных подразделений ТСО, осуществляющих взаимодействие с клиентами (потребителями услуг), шт.</t>
  </si>
  <si>
    <t>Общее количество структурных подразделений в ТСО, шт.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</si>
  <si>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</si>
  <si>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Количество обращений потребителей услуг за консультациями в ТСО по вопросам деятельности ТСО, шт.</t>
  </si>
  <si>
    <t>Общее количество обращений потребителей услуг, поступивших в ТСО, шт.</t>
  </si>
  <si>
    <t>Количество жалоб потребителей услуг на отсутствие необходимой информации, которая должна быть раскрыта ТСО в соответствии с постановлением Правительства РФ от 21.01.2004 № 24, шт.</t>
  </si>
  <si>
    <t>Общее количество обращений потребителей услуг в ТСО, шт.</t>
  </si>
  <si>
    <t>6.1.1</t>
  </si>
  <si>
    <t>6.2.1</t>
  </si>
  <si>
    <t>Зависи-мость</t>
  </si>
  <si>
    <t>Оценоч-ный
балл</t>
  </si>
  <si>
    <t>Инструкция</t>
  </si>
  <si>
    <t>Выбор субъекта РФ</t>
  </si>
  <si>
    <t>Обновление</t>
  </si>
  <si>
    <t>Лог обновления</t>
  </si>
  <si>
    <t>Титульный</t>
  </si>
  <si>
    <t>Проверка</t>
  </si>
  <si>
    <t>modUpdTemplMain</t>
  </si>
  <si>
    <t>TEHSHEET</t>
  </si>
  <si>
    <t>et_union</t>
  </si>
  <si>
    <t>AllSheetsInThisWorkbook</t>
  </si>
  <si>
    <t>REESTR_MO</t>
  </si>
  <si>
    <t>modfrmReestr</t>
  </si>
  <si>
    <t>modfrmSetErr</t>
  </si>
  <si>
    <t>REESTR_FILTERED</t>
  </si>
  <si>
    <t>REESTR_ORG_VO</t>
  </si>
  <si>
    <t>REESTR_ORG_GAS</t>
  </si>
  <si>
    <t>REESTR_ORG_HOT_VS</t>
  </si>
  <si>
    <t>REESTR_ORG_WARM</t>
  </si>
  <si>
    <t>REESTR_ORG_TBO</t>
  </si>
  <si>
    <t>REESTR_ORG_VS</t>
  </si>
  <si>
    <t>REESTR_ORG_EE</t>
  </si>
  <si>
    <t>REESTR_ORG_VS_VO</t>
  </si>
  <si>
    <t>modfrmDateChoose</t>
  </si>
  <si>
    <t>modfrmMonthYearChoose</t>
  </si>
  <si>
    <t>modCommandButton</t>
  </si>
  <si>
    <t>modReestr</t>
  </si>
  <si>
    <t>modProv</t>
  </si>
  <si>
    <t>modInfo</t>
  </si>
  <si>
    <t>modServiceModule</t>
  </si>
  <si>
    <t>mod_wb</t>
  </si>
  <si>
    <t>mod_Tit</t>
  </si>
  <si>
    <t>mod_Coms</t>
  </si>
  <si>
    <t>mod_00</t>
  </si>
  <si>
    <t>mod_01</t>
  </si>
  <si>
    <t>mod_03</t>
  </si>
  <si>
    <t>mod_07</t>
  </si>
  <si>
    <t>mod_08</t>
  </si>
  <si>
    <t>mod_09</t>
  </si>
  <si>
    <t>Первый год долгосрочного периода регулирования</t>
  </si>
  <si>
    <t xml:space="preserve">  1.1.</t>
  </si>
  <si>
    <t xml:space="preserve">  1.2. а)</t>
  </si>
  <si>
    <t xml:space="preserve">  1.2. б)</t>
  </si>
  <si>
    <t xml:space="preserve">  1.2. в)</t>
  </si>
  <si>
    <t xml:space="preserve">  1.2. г)</t>
  </si>
  <si>
    <t xml:space="preserve">  2.1.</t>
  </si>
  <si>
    <t xml:space="preserve">  2.2.</t>
  </si>
  <si>
    <t xml:space="preserve">  2.3.</t>
  </si>
  <si>
    <t xml:space="preserve">  3.</t>
  </si>
  <si>
    <t xml:space="preserve">  4.</t>
  </si>
  <si>
    <t xml:space="preserve">  5.1.</t>
  </si>
  <si>
    <t xml:space="preserve">  6.1.</t>
  </si>
  <si>
    <t xml:space="preserve">  6.2.</t>
  </si>
  <si>
    <t xml:space="preserve">  1.3.</t>
  </si>
  <si>
    <t xml:space="preserve">  3.1.</t>
  </si>
  <si>
    <t xml:space="preserve">  3.2.</t>
  </si>
  <si>
    <t xml:space="preserve">  4.1.</t>
  </si>
  <si>
    <t>5/30/2013  4:06:18 PM</t>
  </si>
  <si>
    <t>5/30/2013  4:06:19 PM</t>
  </si>
  <si>
    <t>3/13/2014  11:37:42 AM</t>
  </si>
  <si>
    <t>3/13/2014  11:37:43 AM</t>
  </si>
  <si>
    <t>3/13/2014  11:44:00 AM</t>
  </si>
  <si>
    <t>3/13/2014  11:44:01 AM</t>
  </si>
  <si>
    <t>3/13/2014  11:44:04 AM</t>
  </si>
  <si>
    <t>3/13/2014  11:44:05 AM</t>
  </si>
  <si>
    <t>Предлагаемое плановое значение показателя уровня качества обслуживания потребителей услуг территориальной сетевой 
организацией</t>
  </si>
  <si>
    <t>р=</t>
  </si>
  <si>
    <t xml:space="preserve">  1.</t>
  </si>
  <si>
    <t xml:space="preserve">  1.2.</t>
  </si>
  <si>
    <t xml:space="preserve">  2.4.</t>
  </si>
  <si>
    <t xml:space="preserve">  2.5.</t>
  </si>
  <si>
    <t xml:space="preserve">  2.6.</t>
  </si>
  <si>
    <t xml:space="preserve">  3.2. а)</t>
  </si>
  <si>
    <t xml:space="preserve">  3.2. б)</t>
  </si>
  <si>
    <t xml:space="preserve">  3.2. в)</t>
  </si>
  <si>
    <t xml:space="preserve">  5.2.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</si>
  <si>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</si>
  <si>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</si>
  <si>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</si>
  <si>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</si>
  <si>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</si>
  <si>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</si>
  <si>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</si>
  <si>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</si>
  <si>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</si>
  <si>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</si>
  <si>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</si>
  <si>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</si>
  <si>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</si>
  <si>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</si>
  <si>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Ин</t>
  </si>
  <si>
    <t>Ис</t>
  </si>
  <si>
    <t>Рс</t>
  </si>
  <si>
    <t>9</t>
  </si>
  <si>
    <t>10</t>
  </si>
  <si>
    <t>11</t>
  </si>
  <si>
    <t>12</t>
  </si>
  <si>
    <t>МО ОКТМО</t>
  </si>
  <si>
    <t>ОРГАНИЗАЦИЯ</t>
  </si>
  <si>
    <t>КПП</t>
  </si>
  <si>
    <t>ВИД ДЕЯТЕЛЬНОСТИ</t>
  </si>
  <si>
    <t>№</t>
  </si>
  <si>
    <t>2</t>
  </si>
  <si>
    <t>3</t>
  </si>
  <si>
    <t>Ивановская область</t>
  </si>
  <si>
    <t>ИНН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</si>
  <si>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</si>
  <si>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</si>
  <si>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</si>
  <si>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</si>
  <si>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</si>
  <si>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</si>
  <si>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</si>
  <si>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</si>
  <si>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</si>
  <si>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</si>
  <si>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</si>
  <si>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</si>
  <si>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</si>
  <si>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</si>
  <si>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</si>
  <si>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</si>
  <si>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</si>
  <si>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</si>
  <si>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</si>
  <si>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</si>
  <si>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</si>
  <si>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</si>
  <si>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</si>
  <si>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</si>
  <si>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1.0.1</t>
  </si>
  <si>
    <t>6/13/2013  6:07:38 PM</t>
  </si>
  <si>
    <t>6/13/2013  6:07:40 PM</t>
  </si>
  <si>
    <t>Версия шаблона 1.0.1 актуальна, обновление не требуется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</si>
  <si>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</si>
  <si>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</si>
  <si>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</si>
  <si>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</si>
  <si>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</si>
  <si>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</si>
  <si>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</si>
  <si>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</si>
  <si>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</si>
  <si>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</si>
  <si>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</si>
  <si>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</si>
  <si>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</si>
  <si>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</si>
  <si>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г.Санкт-Петербург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</si>
  <si>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</si>
  <si>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</si>
  <si>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</si>
  <si>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</si>
  <si>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Должностное лицо, ответственное за составление формы</t>
  </si>
  <si>
    <t>●</t>
  </si>
  <si>
    <t>ФИО:</t>
  </si>
  <si>
    <t>Ссылка</t>
  </si>
  <si>
    <t>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</si>
  <si>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</si>
  <si>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</si>
  <si>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</si>
  <si>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</si>
  <si>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</si>
  <si>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</si>
  <si>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</si>
  <si>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</si>
  <si>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</si>
  <si>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</si>
  <si>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Еврейская автономная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</si>
  <si>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</si>
  <si>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</si>
  <si>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</si>
  <si>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</si>
  <si>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</si>
  <si>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</si>
  <si>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</si>
  <si>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</si>
  <si>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</si>
  <si>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</si>
  <si>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</si>
  <si>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</si>
  <si>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</si>
  <si>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</si>
  <si>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</si>
  <si>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</si>
  <si>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</si>
  <si>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</si>
  <si>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</si>
  <si>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</si>
  <si>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</si>
  <si>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</si>
  <si>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</si>
  <si>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</si>
  <si>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</si>
  <si>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</si>
  <si>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</si>
  <si>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</si>
  <si>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</si>
  <si>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</si>
  <si>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</si>
  <si>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</si>
  <si>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</si>
  <si>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</si>
  <si>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</si>
  <si>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</si>
  <si>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Забайкальский край</t>
  </si>
  <si>
    <t>Камчатский край</t>
  </si>
  <si>
    <t>г. Москва</t>
  </si>
  <si>
    <t>Ноябрь</t>
  </si>
  <si>
    <t>Декабрь</t>
  </si>
  <si>
    <t>Год</t>
  </si>
  <si>
    <t>ОКТМО</t>
  </si>
  <si>
    <t>XML_MR_MO_OKTMO_LIST_TAG_NAMES</t>
  </si>
  <si>
    <t>NSRF</t>
  </si>
  <si>
    <t>MR_NAME</t>
  </si>
  <si>
    <t>OKTMO_MR_NAME</t>
  </si>
  <si>
    <t>MO_NAME</t>
  </si>
  <si>
    <t>OKTMO_NAME</t>
  </si>
  <si>
    <t>XML_ORG_LIST_TAG_NAMES</t>
  </si>
  <si>
    <t>ORG_NAME</t>
  </si>
  <si>
    <t>INN_NAME</t>
  </si>
  <si>
    <t>KPP_NAME</t>
  </si>
  <si>
    <t>VDET_NAME</t>
  </si>
  <si>
    <t>Расчетные листы</t>
  </si>
  <si>
    <t>Скрытые листы</t>
  </si>
  <si>
    <t>Руководитель</t>
  </si>
  <si>
    <t>Главный бухгалтер</t>
  </si>
  <si>
    <t>МР</t>
  </si>
  <si>
    <t>МО</t>
  </si>
  <si>
    <t>МО_ОКТМО</t>
  </si>
  <si>
    <t>ИМЯ ДИАПАЗОНА</t>
  </si>
  <si>
    <t>Комментарии</t>
  </si>
  <si>
    <t>Дистрибутивы:</t>
  </si>
  <si>
    <t>Вид деятельности</t>
  </si>
  <si>
    <t>Наименование ПОДРАЗДЕЛЕНИЯ</t>
  </si>
  <si>
    <t>Является ли данное юридическое лицо подразделением(филиалом) другой организации</t>
  </si>
  <si>
    <t>Years</t>
  </si>
  <si>
    <t>Period</t>
  </si>
  <si>
    <t>1 год</t>
  </si>
  <si>
    <t>2 года</t>
  </si>
  <si>
    <t>3 года</t>
  </si>
  <si>
    <t>№ п/п</t>
  </si>
  <si>
    <t>М.П.</t>
  </si>
  <si>
    <t>Должность руководителя, подпись</t>
  </si>
  <si>
    <t>Фамилия, имя, отчество</t>
  </si>
  <si>
    <t>Должность исполнителя, подпись</t>
  </si>
  <si>
    <t>контакт. тел. с кодом города, контакт. E-mail</t>
  </si>
  <si>
    <t>Список листов</t>
  </si>
  <si>
    <t>Лист</t>
  </si>
  <si>
    <t>Заголовок листа</t>
  </si>
  <si>
    <t>Quarter</t>
  </si>
  <si>
    <t>I квартал</t>
  </si>
  <si>
    <t>полугодие</t>
  </si>
  <si>
    <t>9 месяцев</t>
  </si>
  <si>
    <t>год</t>
  </si>
  <si>
    <t>Юридический адрес</t>
  </si>
  <si>
    <t>Почтовый адрес</t>
  </si>
  <si>
    <t>(код) номер телефона</t>
  </si>
  <si>
    <t>Должность</t>
  </si>
  <si>
    <t>e-mail</t>
  </si>
  <si>
    <t>SphereList</t>
  </si>
  <si>
    <t>SphereList_ru</t>
  </si>
  <si>
    <t>WARM</t>
  </si>
  <si>
    <t>Теплоснабжение</t>
  </si>
  <si>
    <t>HOT_VS</t>
  </si>
  <si>
    <t>VS_VO</t>
  </si>
  <si>
    <t>Водоснабжение и водоотведение</t>
  </si>
  <si>
    <t>EE</t>
  </si>
  <si>
    <t>Электроэнергетика</t>
  </si>
  <si>
    <t>GAS</t>
  </si>
  <si>
    <t>Инструкция по обновлению шаблона</t>
  </si>
  <si>
    <t>Дата/Время</t>
  </si>
  <si>
    <t>Сообщение</t>
  </si>
  <si>
    <t>Статус</t>
  </si>
  <si>
    <t>Если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</si>
  <si>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Водоотведение</t>
  </si>
  <si>
    <t>Оказание услуг в сфере водоотведения и очистки сточных вод</t>
  </si>
  <si>
    <t>Газоснабжение</t>
  </si>
  <si>
    <t>Оказание услуг в сфере горячего водоснабжения</t>
  </si>
  <si>
    <t>Передача+Сбыт</t>
  </si>
  <si>
    <t>Захоронение твердых бытовых отходов</t>
  </si>
  <si>
    <t>Оказание услуг в сфере водоснабжения</t>
  </si>
  <si>
    <t>Региональная генерация</t>
  </si>
  <si>
    <t>Оказание услуг в сфере водоснабжения, водоотведения и очистки сточных вод</t>
  </si>
  <si>
    <t>Поставка горячей воды</t>
  </si>
  <si>
    <t>Передача</t>
  </si>
  <si>
    <t>Утилизация твердых бытовых отходов</t>
  </si>
  <si>
    <t>Оказание услуг в сфере водоснабжения и очистки сточных вод</t>
  </si>
  <si>
    <t>Сбытовая компания</t>
  </si>
  <si>
    <t>Горячее водоснабжение</t>
  </si>
  <si>
    <t>Оказание услуг в сфере очистки сточных вод</t>
  </si>
  <si>
    <t>производство комбинированная выработка</t>
  </si>
  <si>
    <t>Утилизация (захоронение) твердых бытовых отходов</t>
  </si>
  <si>
    <t>Транспортировка воды</t>
  </si>
  <si>
    <t>ЭСО</t>
  </si>
  <si>
    <t>Оказание услуг по перекачке</t>
  </si>
  <si>
    <t>производство (некомбинированная выработка)+передача+сбыт</t>
  </si>
  <si>
    <t>Утилизация (захоронение) твердых бытовых отходов и иные виды деятельности</t>
  </si>
  <si>
    <t>Станция - поставщик ЭЭ</t>
  </si>
  <si>
    <t>производство (некомбинированная выработка)+передача</t>
  </si>
  <si>
    <t>Сетевая компания</t>
  </si>
  <si>
    <t>Холодное водоснабжение</t>
  </si>
  <si>
    <t>производство (некомбинированная выработка)+сбыт</t>
  </si>
  <si>
    <t>производство (некомбинированная выработка)</t>
  </si>
  <si>
    <t>VO</t>
  </si>
  <si>
    <t>VS</t>
  </si>
  <si>
    <t>TBO</t>
  </si>
  <si>
    <t>vdet_list_vo</t>
  </si>
  <si>
    <t>vdet_list_gas</t>
  </si>
  <si>
    <t>vdet_list_warm</t>
  </si>
  <si>
    <t>vdet_list_hot_vs</t>
  </si>
  <si>
    <t>vdet_list_tbo</t>
  </si>
  <si>
    <t>vdet_list_vs</t>
  </si>
  <si>
    <t>vdet_list_ee</t>
  </si>
  <si>
    <t>Months</t>
  </si>
  <si>
    <t/>
  </si>
  <si>
    <t>SOCIAL</t>
  </si>
  <si>
    <t>Социальные услуги</t>
  </si>
  <si>
    <t>STAT</t>
  </si>
  <si>
    <t>Отчетный период</t>
  </si>
  <si>
    <t>frm_Months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</si>
  <si>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</si>
  <si>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</si>
  <si>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</si>
  <si>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</si>
  <si>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</si>
  <si>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</si>
  <si>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</si>
  <si>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</si>
  <si>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</si>
  <si>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</si>
  <si>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</si>
  <si>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</si>
  <si>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Дата составления документа</t>
  </si>
  <si>
    <t>Перейти на лист</t>
  </si>
  <si>
    <t>Quarter2</t>
  </si>
  <si>
    <t>II квартал</t>
  </si>
  <si>
    <t>III квартал</t>
  </si>
  <si>
    <t>IV квартал</t>
  </si>
  <si>
    <t>add_coms</t>
  </si>
  <si>
    <t>Наименование организации</t>
  </si>
  <si>
    <t>3/13/2015  2:31:36 PM</t>
  </si>
  <si>
    <t>3/13/2015  2:31:37 PM</t>
  </si>
  <si>
    <t>3/13/2015  3:36:14 PM</t>
  </si>
  <si>
    <t>3/13/2015  3:36:15 PM</t>
  </si>
  <si>
    <t>3/17/2015  4:18:39 PM</t>
  </si>
  <si>
    <t>3/17/2015  4:18:41 PM</t>
  </si>
  <si>
    <t>3/18/2015  3:22:31 PM</t>
  </si>
  <si>
    <t>3/18/2015  3:22:32 PM</t>
  </si>
  <si>
    <t>3/19/2015  3:29:42 PM</t>
  </si>
  <si>
    <t>3/19/2015  3:31:07 PM</t>
  </si>
  <si>
    <t>3/19/2015  4:15:44 PM</t>
  </si>
  <si>
    <t>3/19/2015  4:17:08 PM</t>
  </si>
  <si>
    <t>3/23/2015  10:20:20 AM</t>
  </si>
  <si>
    <t>3/23/2015  10:20:21 AM</t>
  </si>
  <si>
    <t>3/23/2015  1:30:09 PM</t>
  </si>
  <si>
    <t>3/23/2015  1:30:11 PM</t>
  </si>
  <si>
    <t>3/23/2015  3:45:12 PM</t>
  </si>
  <si>
    <t>3/23/2015  3:45:13 PM</t>
  </si>
  <si>
    <t>3/24/2015  8:59:37 AM</t>
  </si>
  <si>
    <t>3/24/2015  8:59:38 AM</t>
  </si>
  <si>
    <t>Пидюров Сергей Геннадьевич</t>
  </si>
  <si>
    <t>3/24/2015  9:08:23 AM</t>
  </si>
  <si>
    <t>3/24/2015  9:08:25 AM</t>
  </si>
  <si>
    <t>Старший диспетчер смены</t>
  </si>
  <si>
    <t>3/24/2015  9:20:48 AM</t>
  </si>
  <si>
    <t>3/24/2015  9:20:49 AM</t>
  </si>
  <si>
    <t>3/24/2015  9:33:22 AM</t>
  </si>
  <si>
    <t>3/24/2015  9:33:23 AM</t>
  </si>
  <si>
    <t>3/24/2015  1:36:54 PM</t>
  </si>
  <si>
    <t>3/24/2015  1:36:55 PM</t>
  </si>
  <si>
    <t>3/24/2015  2:18:32 PM</t>
  </si>
  <si>
    <t>3/24/2015  2:18:33 PM</t>
  </si>
  <si>
    <t>Начальник ПТО</t>
  </si>
  <si>
    <t>Ханин Алексей Анатольевич</t>
  </si>
  <si>
    <t>Телефон: 8 (3902) 29-90-46</t>
  </si>
  <si>
    <t>8 (3902) 29-90-07</t>
  </si>
  <si>
    <t>3/24/2015  4:43:42 PM</t>
  </si>
  <si>
    <t>3/24/2015  4:43:44 PM</t>
  </si>
  <si>
    <t>3/25/2015  1:54:24 PM</t>
  </si>
  <si>
    <t>3/25/2015  1:54:25 PM</t>
  </si>
  <si>
    <t>3/25/2015  2:12:09 PM</t>
  </si>
  <si>
    <t>3/25/2015  2:12:10 PM</t>
  </si>
  <si>
    <t>3/25/2015  2:31:16 PM</t>
  </si>
  <si>
    <t>3/25/2015  2:31:20 PM</t>
  </si>
  <si>
    <t>Заместитель директора по перспективному развитию и транспорту электрической энегрии</t>
  </si>
  <si>
    <t>Молчан Александр Николаевич</t>
  </si>
  <si>
    <t>Ханин Алексей Анатольнвич</t>
  </si>
  <si>
    <t>Ханин А.А.</t>
  </si>
  <si>
    <t>Марков В.В.</t>
  </si>
  <si>
    <t>Телефон: 8 (3902) 29-90-09</t>
  </si>
  <si>
    <t>Наименование структурной единицы электросетевой сетевой организации*(1)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</si>
  <si>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</si>
  <si>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</si>
  <si>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</si>
  <si>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Причина прекращения передачи электрической энергии (1/0)*(2)</t>
  </si>
  <si>
    <t>Признак АПВ (1/0)*(3)</t>
  </si>
  <si>
    <t>Признак АВР (1/0)*(4)</t>
  </si>
  <si>
    <t>Количество точек поставки, 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</si>
  <si>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</si>
  <si>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</si>
  <si>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</si>
  <si>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ГПТ.ММ.ДД)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</si>
  <si>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</si>
  <si>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события*(5),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</si>
  <si>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</si>
  <si>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</si>
  <si>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</si>
  <si>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</si>
  <si>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</si>
  <si>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</si>
  <si>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</si>
  <si>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</si>
  <si>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</si>
  <si>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</si>
  <si>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</si>
  <si>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</si>
  <si>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</si>
  <si>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17-21)</t>
  </si>
  <si>
    <t>полное</t>
  </si>
  <si>
    <t>частичное</t>
  </si>
  <si>
    <t>Муниципальное предприятие г. Абакана "Абаканские электрические сети"</t>
  </si>
  <si>
    <t>КЛ 10 кВ ф. 540-712</t>
  </si>
  <si>
    <t>РТП-21/16</t>
  </si>
  <si>
    <t>журнал аварийных отключений</t>
  </si>
  <si>
    <t>Акт №1 от 30.01.14</t>
  </si>
  <si>
    <t>КЛ-10 кВ оп.№27-оп.№28 
ф. РТП-20/19-462</t>
  </si>
  <si>
    <t>РТП-20/19</t>
  </si>
  <si>
    <t>Акт №2 от 14.01.14</t>
  </si>
  <si>
    <t xml:space="preserve">ВЛ-10 кВ ф. 32/15-652 </t>
  </si>
  <si>
    <t>32/15</t>
  </si>
  <si>
    <t>Акт №3 от 17.01.14</t>
  </si>
  <si>
    <t>РТП-17/1Т</t>
  </si>
  <si>
    <t>РТП-17/11</t>
  </si>
  <si>
    <t>20.0114 18:32</t>
  </si>
  <si>
    <t>20.0114 19:23</t>
  </si>
  <si>
    <t>Акт №4 от 22.01.14</t>
  </si>
  <si>
    <t>КЛ-10 кВ ф. 783-784</t>
  </si>
  <si>
    <t>РТП-27/9</t>
  </si>
  <si>
    <t>Акт №5 от 03.02.14</t>
  </si>
  <si>
    <t>РП-6/3</t>
  </si>
  <si>
    <t>23/12</t>
  </si>
  <si>
    <t>Акт №8 от 18.02.14</t>
  </si>
  <si>
    <t>КЛ-10 кВ ф. 469-743</t>
  </si>
  <si>
    <t>23/31</t>
  </si>
  <si>
    <t>Акт №9 от 20.02.14</t>
  </si>
  <si>
    <t>КЛ 10 кВ ф. 24/28-374</t>
  </si>
  <si>
    <t>24/28</t>
  </si>
  <si>
    <t>Акт №10 от 24.02.14</t>
  </si>
  <si>
    <t>ВЛ-10 кВ ф. РП-7/4-409</t>
  </si>
  <si>
    <t>РП-7/4</t>
  </si>
  <si>
    <t>Акт №12 от 24.02.14</t>
  </si>
  <si>
    <t>ВЛ-10 кВ ф. 23/9-РП-2/14</t>
  </si>
  <si>
    <t>23/9</t>
  </si>
  <si>
    <t>Акт №11 от 24.02.14</t>
  </si>
  <si>
    <t>КЛ-10 кВ ф.66-23-32</t>
  </si>
  <si>
    <t>РП-1/10</t>
  </si>
  <si>
    <t>Акт №16 от 24.03.14</t>
  </si>
  <si>
    <t xml:space="preserve">КЛ-10кВ ф.56-23-32 </t>
  </si>
  <si>
    <t>РП-4/2</t>
  </si>
  <si>
    <t>Акт №15 от 24.03.14</t>
  </si>
  <si>
    <t>КЛ-10 кВ ф. РТП-26/10-797</t>
  </si>
  <si>
    <t>РТП-26</t>
  </si>
  <si>
    <t>Акт №17 от  07.04.14</t>
  </si>
  <si>
    <t>ТП-707</t>
  </si>
  <si>
    <t>97/15</t>
  </si>
  <si>
    <t>Акт №18 от 01.04.14</t>
  </si>
  <si>
    <t>ВЛ-10 кВ ф.20/18-543</t>
  </si>
  <si>
    <t>20/18</t>
  </si>
  <si>
    <t>Акт №19 от 07.04.14</t>
  </si>
  <si>
    <t>КЛ-10 кВ ф. 808-211</t>
  </si>
  <si>
    <t>24/3</t>
  </si>
  <si>
    <t>Акт №20 от  07.04.14</t>
  </si>
  <si>
    <t>КЛ-10 кВ ф.212-244</t>
  </si>
  <si>
    <t>Акт №21 от 09.04.14</t>
  </si>
  <si>
    <t>КЛ-10 кВ ф.РП-7/4-409</t>
  </si>
  <si>
    <t>Акт №23 от 10.04.14</t>
  </si>
  <si>
    <t>КЛ-10 кВ ф.20/40-РТП-23/3</t>
  </si>
  <si>
    <t>20/40</t>
  </si>
  <si>
    <t>Акт №25 от 10.04.14</t>
  </si>
  <si>
    <t>КЛ-10 кВ ф. 175-215</t>
  </si>
  <si>
    <t>РП-3/9</t>
  </si>
  <si>
    <t>Акт №27 от 14.04.14</t>
  </si>
  <si>
    <t>КЛ-10 кВ ф. 627-оп.
ВЛ-10 кВ ф. 172-108</t>
  </si>
  <si>
    <t>20/36</t>
  </si>
  <si>
    <t>Акт №28 от 14.04.14</t>
  </si>
  <si>
    <t>КЛ-10кВ Ф.20/40- РТП-23/3</t>
  </si>
  <si>
    <t>16.04.2014 8:05:00</t>
  </si>
  <si>
    <t>16.04.2014 8:28:00</t>
  </si>
  <si>
    <t>Акт №29 от 22.04.14</t>
  </si>
  <si>
    <t>ВЛ-10 кВ Ф.28/15-РП-7/14</t>
  </si>
  <si>
    <t>28/15</t>
  </si>
  <si>
    <t>23.04.2014 1:30:00</t>
  </si>
  <si>
    <t>23.04.2014 10:02:00</t>
  </si>
  <si>
    <t>Акт №32 от 24.04.14</t>
  </si>
  <si>
    <t>КЛ-10 кВ Ф.572-585</t>
  </si>
  <si>
    <t>РТП-15/20</t>
  </si>
  <si>
    <t>23.04.2014 5:33:00</t>
  </si>
  <si>
    <t>23.04.2014 6:43:00</t>
  </si>
  <si>
    <t>Акт №33 от 28.04.14</t>
  </si>
  <si>
    <t>ВЛ-10 кВ Ф.24/06-РП-7/4</t>
  </si>
  <si>
    <t>23.04.2014 12:49:00</t>
  </si>
  <si>
    <t>23.04.2014 13:20:00</t>
  </si>
  <si>
    <t>Акт №35 от 24.04.14</t>
  </si>
  <si>
    <t>КЛ-10кВ Ф. РП 3/7-233</t>
  </si>
  <si>
    <t>РП-3/7</t>
  </si>
  <si>
    <t>24.04.2014 9:45:00</t>
  </si>
  <si>
    <t>24.04.2014 10:55:00</t>
  </si>
  <si>
    <t>Акт №36 от 28.04.14</t>
  </si>
  <si>
    <t xml:space="preserve">КЛ-10кВ Ф.1-497 </t>
  </si>
  <si>
    <t>24.04.2014 17:14:00</t>
  </si>
  <si>
    <t>24.04.2014 19:04:00</t>
  </si>
  <si>
    <t>Акт №37 от 29.04.14</t>
  </si>
  <si>
    <t>КЛ-10кВ Ф.16-92</t>
  </si>
  <si>
    <t>РП-5/10</t>
  </si>
  <si>
    <t>24.04.2014 17:04:00</t>
  </si>
  <si>
    <t>24.04.2014 19:14:00</t>
  </si>
  <si>
    <t>Акт №38 от 29.04.14</t>
  </si>
  <si>
    <t xml:space="preserve">КЛ-10кВ Ф.23-341 </t>
  </si>
  <si>
    <t>30.04.2014 17:40:00</t>
  </si>
  <si>
    <t>30.04.2014 18:25:00</t>
  </si>
  <si>
    <t>Акт №39 от 29.06.14</t>
  </si>
  <si>
    <t>КЛ-10кВ Ф. 20/40-РТП 23/3</t>
  </si>
  <si>
    <t>05.05.2014 5:25:00</t>
  </si>
  <si>
    <t>05.05.2014 6:10:00</t>
  </si>
  <si>
    <t>Акт №40 от 07.05.14</t>
  </si>
  <si>
    <t>ЛЭП-10кВ Ф. РТП 24/12</t>
  </si>
  <si>
    <t>РТП 24 яч.2,3,12</t>
  </si>
  <si>
    <t>06.05.2014 17:48:00</t>
  </si>
  <si>
    <t>06.05.2014 22:31:00</t>
  </si>
  <si>
    <t>Акт №41 от 12.05.14</t>
  </si>
  <si>
    <t>КЛ-10кВ Ф. ТП-636</t>
  </si>
  <si>
    <t xml:space="preserve">РП 6/9 </t>
  </si>
  <si>
    <t>12.05.2014 7:23:00</t>
  </si>
  <si>
    <t>Акт №42 от 16.05.14</t>
  </si>
  <si>
    <t>ТП-601</t>
  </si>
  <si>
    <t>24/25</t>
  </si>
  <si>
    <t>14.05.2014 5:02:00</t>
  </si>
  <si>
    <t>14.05.2014 5:51:00</t>
  </si>
  <si>
    <t>Акт №43 от 20.05.14</t>
  </si>
  <si>
    <t>КЛ-10кВ ф.627 - 172</t>
  </si>
  <si>
    <t>16.05.2014 16:11:00</t>
  </si>
  <si>
    <t>16.05.2014 18:04:00</t>
  </si>
  <si>
    <t>Акт №44 от 27.05.14</t>
  </si>
  <si>
    <t>ВЛ-10кВ ф.51-278</t>
  </si>
  <si>
    <t>Р-4</t>
  </si>
  <si>
    <t>Акт №50 от 20.06.14</t>
  </si>
  <si>
    <t>КЛ-10кВ Ф. 20/18-543</t>
  </si>
  <si>
    <t>21.05.2014 2:49:00</t>
  </si>
  <si>
    <t>21.05.2014 4:00:00</t>
  </si>
  <si>
    <t>Акт №55 от 25.05.14</t>
  </si>
  <si>
    <t>КЛ-10кВ Ф.10-218</t>
  </si>
  <si>
    <t>96/18</t>
  </si>
  <si>
    <t>23.05.2014 3:36:00</t>
  </si>
  <si>
    <t>23.05.2014 4:20:00</t>
  </si>
  <si>
    <t>Акт №45 от 24.05.14</t>
  </si>
  <si>
    <t>ТП-13</t>
  </si>
  <si>
    <t>23.05.2014 15:30:00</t>
  </si>
  <si>
    <t>23.05.2014 16:43:00</t>
  </si>
  <si>
    <t>Акт №46 от 26.05.14</t>
  </si>
  <si>
    <t>КЛ-10кВ Ф. ЦРП-291/14-378/3</t>
  </si>
  <si>
    <t>27/09</t>
  </si>
  <si>
    <t>26.05.2014 15:10:00</t>
  </si>
  <si>
    <t>26.05.2014 15:34:00</t>
  </si>
  <si>
    <t>Акт №47 от 28.05.14</t>
  </si>
  <si>
    <t>ВЛ-10кВ 23/15-278</t>
  </si>
  <si>
    <t>23/15</t>
  </si>
  <si>
    <t>27.05.2014 20:14:00</t>
  </si>
  <si>
    <t>27.05.2014 20:44:00</t>
  </si>
  <si>
    <t>Акт №48 от 28.05.14</t>
  </si>
  <si>
    <t xml:space="preserve">ВЛ-10кВ Ф. 23-341 </t>
  </si>
  <si>
    <t>РТП 20/8</t>
  </si>
  <si>
    <t>02.06.2014 20:02:00</t>
  </si>
  <si>
    <t>02.06.2014 22:02:00</t>
  </si>
  <si>
    <t>Акт №51 от 20.06.14</t>
  </si>
  <si>
    <t>КЛ-10кВ Ф.375-371</t>
  </si>
  <si>
    <t>20/24</t>
  </si>
  <si>
    <t>06.06.2014 15:26:00</t>
  </si>
  <si>
    <t>06.06.2014 16:08:00</t>
  </si>
  <si>
    <t>Акт №52 от 30.06.14</t>
  </si>
  <si>
    <t>ТП-627</t>
  </si>
  <si>
    <t>06.06.2014 19:36:00</t>
  </si>
  <si>
    <t>06.06.2014 20:17:00</t>
  </si>
  <si>
    <t>Акт №53 от 10.06.14</t>
  </si>
  <si>
    <t xml:space="preserve">ТП-758 </t>
  </si>
  <si>
    <t>09.06.2014 13:33:00</t>
  </si>
  <si>
    <t>09.06.2014 14:10:00</t>
  </si>
  <si>
    <t>Акт №54 от 24.06.14</t>
  </si>
  <si>
    <t>ВЛ-10кВ ф.24/06-РП-7/14</t>
  </si>
  <si>
    <t xml:space="preserve">Р-6 </t>
  </si>
  <si>
    <t>23.06.2014 17:37:00</t>
  </si>
  <si>
    <t>23.06.2014 17:50:00</t>
  </si>
  <si>
    <t>Акт №56 от 24.06.14</t>
  </si>
  <si>
    <t>ВЛ-10 кВ Ф.РП-6/8-34</t>
  </si>
  <si>
    <t>РП 6/8</t>
  </si>
  <si>
    <t>23.06.2014 17:59:00</t>
  </si>
  <si>
    <t>Акт №57 от 24.06.14</t>
  </si>
  <si>
    <t>КЛ-10кВ Ф. 702/6-687/4</t>
  </si>
  <si>
    <t>24.06.2014 19:20:00</t>
  </si>
  <si>
    <t>24.06.2014 20:30:00</t>
  </si>
  <si>
    <t>Акт №58 от 27.06.14</t>
  </si>
  <si>
    <t xml:space="preserve">ТП-327 </t>
  </si>
  <si>
    <t xml:space="preserve">РП 10/8 </t>
  </si>
  <si>
    <t>26.06.2014 15:37:00</t>
  </si>
  <si>
    <t>26.06.2014 16:28:00</t>
  </si>
  <si>
    <t>Акт №60 от 30.06.14</t>
  </si>
  <si>
    <t>КЛ-10кВ Ф. 33-216</t>
  </si>
  <si>
    <t xml:space="preserve">РП 5/9 </t>
  </si>
  <si>
    <t>26.06.2014 16:49:00</t>
  </si>
  <si>
    <t>26.06.2014 18:30:00</t>
  </si>
  <si>
    <t>Акт №61 от 30.06.14</t>
  </si>
  <si>
    <t>КЛ-10кВ ТП-327</t>
  </si>
  <si>
    <t>РТП 15/12</t>
  </si>
  <si>
    <t>26.06.2014 18:04:00</t>
  </si>
  <si>
    <t>Акт №62 от 30.06.14</t>
  </si>
  <si>
    <t xml:space="preserve">ТП-533 </t>
  </si>
  <si>
    <t>28.06.2014 6:01:00</t>
  </si>
  <si>
    <t>28.06.2014 6:59:00</t>
  </si>
  <si>
    <t>Акт №63 от 30.06.14</t>
  </si>
  <si>
    <t xml:space="preserve">КЛ-10кВ Ф. РП 6/6-3-я Тяговая </t>
  </si>
  <si>
    <t>РП 6 яч.4,6</t>
  </si>
  <si>
    <t>28.06.2014 7:38:00</t>
  </si>
  <si>
    <t>28.06.2014 9:20:00</t>
  </si>
  <si>
    <t>Акт №64 от 28.06.14</t>
  </si>
  <si>
    <t>КЛ-10кВ Ф. РТП 27/14-391/5</t>
  </si>
  <si>
    <t>РТП 27/14</t>
  </si>
  <si>
    <t>01.07.2014 11:19:00</t>
  </si>
  <si>
    <t>01.07.2014 11:38:00</t>
  </si>
  <si>
    <t>Акт №65 от 11.07.14</t>
  </si>
  <si>
    <t>КЛ-10кВ Ф. 380-711, Ф. 277-105</t>
  </si>
  <si>
    <t>РП 8/15</t>
  </si>
  <si>
    <t>02.07.2014 10:03:00</t>
  </si>
  <si>
    <t>02.07.2014 12:09:00</t>
  </si>
  <si>
    <t>Акт №66 от 15.09.14</t>
  </si>
  <si>
    <t>КЛ-10кВ Ф. РТП-24/13-оп.1</t>
  </si>
  <si>
    <t>97/17</t>
  </si>
  <si>
    <t>02.07.2014 18:10:00</t>
  </si>
  <si>
    <t>02.07.2014 21:59:00</t>
  </si>
  <si>
    <t>Акт №67 от 04.08.14</t>
  </si>
  <si>
    <t xml:space="preserve">КЛ-10кВ Ф.396-214  </t>
  </si>
  <si>
    <t>23/10</t>
  </si>
  <si>
    <t>02.07.2014 18:28:00</t>
  </si>
  <si>
    <t>02.07.2014 21:32:00</t>
  </si>
  <si>
    <t>Акт №68 от 05.08.14</t>
  </si>
  <si>
    <t>03.07.2014 11:30:00</t>
  </si>
  <si>
    <t>03.07.2014 12:21:00</t>
  </si>
  <si>
    <t>Акт №69 от 10.07.14</t>
  </si>
  <si>
    <t xml:space="preserve">КЛ-10кВ Ф.85-70 </t>
  </si>
  <si>
    <t>РП 3/4</t>
  </si>
  <si>
    <t>03.07.2014 15:45:00</t>
  </si>
  <si>
    <t>03.07.2014 16:12:00</t>
  </si>
  <si>
    <t>Акт №70 от 11.07.14</t>
  </si>
  <si>
    <t>ВЛ-10кВ Ф. 22/54-194</t>
  </si>
  <si>
    <t>22/54</t>
  </si>
  <si>
    <t>06.07.2014 6:09:00</t>
  </si>
  <si>
    <t>06.07.2014 7:27:00</t>
  </si>
  <si>
    <t>Акт №71 от 09.07.14</t>
  </si>
  <si>
    <t>КЛ-10кВ Ф.96/32- РТП 19/6</t>
  </si>
  <si>
    <t>96/32</t>
  </si>
  <si>
    <t>08.07.2014 10:37:00</t>
  </si>
  <si>
    <t>08.07.2014 10:39:00</t>
  </si>
  <si>
    <t>Акт №73 от 14.07.14</t>
  </si>
  <si>
    <t xml:space="preserve">КЛ-10кВ Ф. 96/11- РТП 26/8 </t>
  </si>
  <si>
    <t>96/11</t>
  </si>
  <si>
    <t>08.07.2014 20:37:00</t>
  </si>
  <si>
    <t>08.07.2014 20:56:00</t>
  </si>
  <si>
    <t>Акт №74 от 15.07.14</t>
  </si>
  <si>
    <t>КЛ-10кВ Ф.  РТП 20/9-621</t>
  </si>
  <si>
    <t>РТП 20/9</t>
  </si>
  <si>
    <t>11.07.2014 10:00:00</t>
  </si>
  <si>
    <t>11.07.2014 10:34:00</t>
  </si>
  <si>
    <t>Акт №76 от 15.07.14</t>
  </si>
  <si>
    <t>КЛ-10кВ Ф. 23/12- РП-6/10 оп.1</t>
  </si>
  <si>
    <t>12.07.2014 17:45:00</t>
  </si>
  <si>
    <t>12.07.2014 21:35:00</t>
  </si>
  <si>
    <t>Акт №77 от 15.07.14</t>
  </si>
  <si>
    <t>КЛ-10кВ Ф. 20/35-427 на оп.24</t>
  </si>
  <si>
    <t>20/35</t>
  </si>
  <si>
    <t>12.07.2014 18:17:00</t>
  </si>
  <si>
    <t>12.07.2014 23:00:00</t>
  </si>
  <si>
    <t>Акт №78 от 15.07.14</t>
  </si>
  <si>
    <t>КЛ-10кВ Ф. РТП 15/14-480</t>
  </si>
  <si>
    <t>РТП 15/14</t>
  </si>
  <si>
    <t>12.07.2014 18:21:00</t>
  </si>
  <si>
    <t>12.07.2014 19:53:00</t>
  </si>
  <si>
    <t>Акт №79 от 20.08.14</t>
  </si>
  <si>
    <t>ВЛ-10кВ ф.27/09-291/11</t>
  </si>
  <si>
    <t>13.07.2014 7:04:00</t>
  </si>
  <si>
    <t>13.07.2014 8:04:00</t>
  </si>
  <si>
    <t>Акт №81 от 14.07.14</t>
  </si>
  <si>
    <t xml:space="preserve">ТП-10-15 </t>
  </si>
  <si>
    <t>РТП 24 яч.3,16</t>
  </si>
  <si>
    <t>13.07.2014 7:29:00</t>
  </si>
  <si>
    <t>13.07.2014 10:45:00</t>
  </si>
  <si>
    <t>Акт №83 от 14.07.14</t>
  </si>
  <si>
    <t>ВЛ-10кВ ф.РП-6/9-210</t>
  </si>
  <si>
    <t>13.07.2014 7:31:00</t>
  </si>
  <si>
    <t>13.07.2014 8:45:00</t>
  </si>
  <si>
    <t>Акт №84 от 14.07.14</t>
  </si>
  <si>
    <t>ВЛ-10кВ ф.23/9-РП-2/14</t>
  </si>
  <si>
    <t>13.07.2014 7:35:00</t>
  </si>
  <si>
    <t>13.07.2014 8:40:00</t>
  </si>
  <si>
    <t>Акт №85 от 14.07.14</t>
  </si>
  <si>
    <t>ВЛ-10кВ ф.23/15-278</t>
  </si>
  <si>
    <t xml:space="preserve">Р-1 </t>
  </si>
  <si>
    <t>13.07.2014 8:42:00</t>
  </si>
  <si>
    <t>13.07.2014 10:43:00</t>
  </si>
  <si>
    <t>Акт №86 от 14.07.14</t>
  </si>
  <si>
    <t>ВЛ-10кВ ф.РП-13/9-287/1Т           ВЛ-10кВ ф.РП-13/10-287/2Т</t>
  </si>
  <si>
    <t xml:space="preserve">РП 13 яч.9,10 </t>
  </si>
  <si>
    <t>13.07.2014 9:50:00</t>
  </si>
  <si>
    <t>13.07.2014 11:16:00</t>
  </si>
  <si>
    <t>Акт №87 от 14.07.14</t>
  </si>
  <si>
    <t>КЛ-10кВ ТП-716</t>
  </si>
  <si>
    <t xml:space="preserve">РП 6/10 </t>
  </si>
  <si>
    <t>13.07.2014 10:50:00</t>
  </si>
  <si>
    <t>13.07.2014 13:19:00</t>
  </si>
  <si>
    <t>Акт №89 от 16.07.14</t>
  </si>
  <si>
    <t>13.07.2014 10:56:00</t>
  </si>
  <si>
    <t>13.07.2014 15:10:00</t>
  </si>
  <si>
    <t>Акт №90 от 17.07.14</t>
  </si>
  <si>
    <t>ВЛ-10кВ Ф. 32/15-652</t>
  </si>
  <si>
    <t>13.07.2014 11:36:00</t>
  </si>
  <si>
    <t>Акт №91 от 14.07.14</t>
  </si>
  <si>
    <t>ВЛ-10кВ Ф.РТП-24/11</t>
  </si>
  <si>
    <t>РТП 24/3</t>
  </si>
  <si>
    <t>14.07.2014 21:48:00</t>
  </si>
  <si>
    <t>14.07.2014 22:38:00</t>
  </si>
  <si>
    <t>Акт №94 от 14.07.14</t>
  </si>
  <si>
    <t>ВЛ-10кВ ф.172-108</t>
  </si>
  <si>
    <t>14.07.2014 22:06:00</t>
  </si>
  <si>
    <t>14.07.2014 22:40:00</t>
  </si>
  <si>
    <t>Акт №96 от 17.07.14</t>
  </si>
  <si>
    <t>ВЛ-10кВ Ф.23/9-РП-2/14</t>
  </si>
  <si>
    <t>14.07.2014 22:09:00</t>
  </si>
  <si>
    <t>14.07.2014 23:18:00</t>
  </si>
  <si>
    <t>Акт №97 от 17.07.14</t>
  </si>
  <si>
    <t>ВЛ-10кВ Ф.РП-2/12-153</t>
  </si>
  <si>
    <t>РП-2/12</t>
  </si>
  <si>
    <t>14.07.2014 23:26:00</t>
  </si>
  <si>
    <t>Акт №98 от 17.07.14</t>
  </si>
  <si>
    <t xml:space="preserve">ВЛ-10кВ Ф. 23/15-278 </t>
  </si>
  <si>
    <t>14.07.2014 22:10:00</t>
  </si>
  <si>
    <t>15.07.2014 0:44:00</t>
  </si>
  <si>
    <t>Акт №99 от 17.07.14</t>
  </si>
  <si>
    <t>КЛ-10кВ Ф. 97/13- РТП 20/7</t>
  </si>
  <si>
    <t>97/13</t>
  </si>
  <si>
    <t>17.07.2014 12:18:00</t>
  </si>
  <si>
    <t>17.07.2014 12:40:00</t>
  </si>
  <si>
    <t>Акт №100 от 20.08.14</t>
  </si>
  <si>
    <t>КЛ-10кВ Ф. 22/49- РП 1/5 оп.26</t>
  </si>
  <si>
    <t>22/49</t>
  </si>
  <si>
    <t>19.07.2014 17:09:00</t>
  </si>
  <si>
    <t>19.07.2014 17:34:00</t>
  </si>
  <si>
    <t>Акт №101 от 05.08.14</t>
  </si>
  <si>
    <t>КЛ-10кВ Ф. 23/15-278/3 ТП-59</t>
  </si>
  <si>
    <t>Р-1</t>
  </si>
  <si>
    <t>20.07.2014 14:09:00</t>
  </si>
  <si>
    <t>20.07.2014 15:19:00</t>
  </si>
  <si>
    <t>Акт №102 от 05.08.14</t>
  </si>
  <si>
    <t xml:space="preserve">КЛ-10кВ Ф. 800/7-801/3 </t>
  </si>
  <si>
    <t xml:space="preserve">РТП 26/13 </t>
  </si>
  <si>
    <t>21.07.2014 15:05:00</t>
  </si>
  <si>
    <t>21.07.2014 15:53:00</t>
  </si>
  <si>
    <t>Акт №103 от 04.08.14</t>
  </si>
  <si>
    <t>ВЛ-10кВ ф.96/11,30</t>
  </si>
  <si>
    <t>96/11,30</t>
  </si>
  <si>
    <t>22.07.2014 19:30:00</t>
  </si>
  <si>
    <t>22.07.2014 19:51:00</t>
  </si>
  <si>
    <t>Акт №104 от 05.08.14</t>
  </si>
  <si>
    <t>ТП-423</t>
  </si>
  <si>
    <t>28/22</t>
  </si>
  <si>
    <t>24.07.2014 17:24:00</t>
  </si>
  <si>
    <t>24.07.2014 17:45:00</t>
  </si>
  <si>
    <t>Акт №105 от 04.08.14</t>
  </si>
  <si>
    <t xml:space="preserve">КЛ-10кВ Ф.20/19-462 оп.1 </t>
  </si>
  <si>
    <t>РТП 20/19</t>
  </si>
  <si>
    <t>26.07.2014 18:23:00</t>
  </si>
  <si>
    <t>26.07.2014 19:51:00</t>
  </si>
  <si>
    <t>Акт №106 от 04.08.14</t>
  </si>
  <si>
    <t>КЛ-10кВ Ф. 22/32- РП 3/5</t>
  </si>
  <si>
    <t>22/32</t>
  </si>
  <si>
    <t>28.07.2014 10:43:00</t>
  </si>
  <si>
    <t>28.07.2014 11:14:00</t>
  </si>
  <si>
    <t>Акт №107 от 12.08.14</t>
  </si>
  <si>
    <t>ВЛ-10кВ ф.24/06-РП-7/4</t>
  </si>
  <si>
    <t>РП 7/4</t>
  </si>
  <si>
    <t>30.07.2014 7:14:00</t>
  </si>
  <si>
    <t>30.07.2014 7:30:00</t>
  </si>
  <si>
    <t>Акт №108 от 05.08.14</t>
  </si>
  <si>
    <t>30.07.2014 8:20:00</t>
  </si>
  <si>
    <t>30.07.2014 9:04:00</t>
  </si>
  <si>
    <t>Акт №109 от 05.08.14</t>
  </si>
  <si>
    <t xml:space="preserve">КЛ-10кВ Ф. 361-314 </t>
  </si>
  <si>
    <t>22/8,54</t>
  </si>
  <si>
    <t>31.07.2014 22:38:00</t>
  </si>
  <si>
    <t>31.07.2014 23:49:00</t>
  </si>
  <si>
    <t>Акт №110 от 05.08.14</t>
  </si>
  <si>
    <t>ТП-822</t>
  </si>
  <si>
    <t>02.08.2014 4:50:00</t>
  </si>
  <si>
    <t>02.08.2014 6:26:00</t>
  </si>
  <si>
    <t>Акт №111 от 08.08.14</t>
  </si>
  <si>
    <t xml:space="preserve">КЛ-10кВ Ф. 391-104 </t>
  </si>
  <si>
    <t>96/3</t>
  </si>
  <si>
    <t>03.08.2014 9:24:00</t>
  </si>
  <si>
    <t>03.08.2014 11:45:00</t>
  </si>
  <si>
    <t>Акт №112 от 12.08.14</t>
  </si>
  <si>
    <t xml:space="preserve">КЛ-10кВ Ф. 24/4- РТП 22/3 </t>
  </si>
  <si>
    <t>24/4</t>
  </si>
  <si>
    <t>07.08.2014 7:47:00</t>
  </si>
  <si>
    <t>07.08.2014 8:14:00</t>
  </si>
  <si>
    <t>Акт №113 от 20.08.14</t>
  </si>
  <si>
    <t>КЛ-10кВ Ф. РТП-26/14-781</t>
  </si>
  <si>
    <t>РТП 26/14</t>
  </si>
  <si>
    <t>10.08.2014 16:44:00</t>
  </si>
  <si>
    <t>10.08.2014 16:55:00</t>
  </si>
  <si>
    <t>Акт №114 от 20.08.14</t>
  </si>
  <si>
    <t xml:space="preserve">ВЛ-10кВ Ф. 22/54-194 </t>
  </si>
  <si>
    <t>13.08.2014 13:09:00</t>
  </si>
  <si>
    <t>13.08.2014 14:05:00</t>
  </si>
  <si>
    <t>Акт №117 от 15.08.14</t>
  </si>
  <si>
    <t xml:space="preserve">КЛ-10кВ Ф.  РТП27/10-783/3 </t>
  </si>
  <si>
    <t>РТП 27/10</t>
  </si>
  <si>
    <t>13.08.2014 14:10:00</t>
  </si>
  <si>
    <t>13.08.2014 14:48:00</t>
  </si>
  <si>
    <t>Акт №118 от 15.08.14</t>
  </si>
  <si>
    <t>ТП-481</t>
  </si>
  <si>
    <t>14.08.2014 22:54:00</t>
  </si>
  <si>
    <t>Акт №119 от 18.08.14</t>
  </si>
  <si>
    <t xml:space="preserve">ВЛ-10кВ Ф. 27/09- ЦРП 291/11 </t>
  </si>
  <si>
    <t>14.08.2014 23:01:00</t>
  </si>
  <si>
    <t>Акт №120 от 18.08.14</t>
  </si>
  <si>
    <t xml:space="preserve">ВЛ-10кВ Ф. 23-32 </t>
  </si>
  <si>
    <t>РП 4/2</t>
  </si>
  <si>
    <t>14.08.2014 23:05:00</t>
  </si>
  <si>
    <t>15.08.2014 1:21:00</t>
  </si>
  <si>
    <t>Акт №121 от 18.08.14</t>
  </si>
  <si>
    <t>КЛ-10кВ Ф. 23/11- РП 13/3 оп.5</t>
  </si>
  <si>
    <t>23/11</t>
  </si>
  <si>
    <t>14.08.2014 23:13:00</t>
  </si>
  <si>
    <t>15.08.2014 0:08:00</t>
  </si>
  <si>
    <t>Акт №123 от 18.08.14</t>
  </si>
  <si>
    <t>вл-10кВ ф.РП-20/19-462</t>
  </si>
  <si>
    <t>РП 20/19</t>
  </si>
  <si>
    <t>14.08.2014 23:34:00</t>
  </si>
  <si>
    <t>14.08.2014 23:37:00</t>
  </si>
  <si>
    <t>Акт №124 от 19.08.14</t>
  </si>
  <si>
    <t xml:space="preserve">ВЛ-10кВ Ф. 28/22- РП 7/11 </t>
  </si>
  <si>
    <t>14.08.2014 23:21:00</t>
  </si>
  <si>
    <t>Акт №125 от 19.08.14</t>
  </si>
  <si>
    <t>ТП-10-15</t>
  </si>
  <si>
    <t>15.08.2014 1:02:00</t>
  </si>
  <si>
    <t>15.08.2014 1:54:00</t>
  </si>
  <si>
    <t>Акт №126 от 18.08.14</t>
  </si>
  <si>
    <t>ВЛ-10кВ ф. РП-2/12-153</t>
  </si>
  <si>
    <t xml:space="preserve">РП 2/12 </t>
  </si>
  <si>
    <t>15.08.2014 6:35:00</t>
  </si>
  <si>
    <t>15.08.2014 6:37:00</t>
  </si>
  <si>
    <t>Акт №127 от 18.08.14</t>
  </si>
  <si>
    <t>15.08.2014 10:11:00</t>
  </si>
  <si>
    <t>15.08.2014 10:25:00</t>
  </si>
  <si>
    <t>Акт №128 от 19.08.14</t>
  </si>
  <si>
    <t xml:space="preserve">КЛ-10кВ Ф. 444-147 </t>
  </si>
  <si>
    <t>РП 1/11</t>
  </si>
  <si>
    <t>16.08.2014 0:11:00</t>
  </si>
  <si>
    <t>16.08.2014 1:09:00</t>
  </si>
  <si>
    <t>Акт №129 от 20.08.14</t>
  </si>
  <si>
    <t xml:space="preserve">КЛ-10кВ Ф. 96/25- РП 10 оп.1 </t>
  </si>
  <si>
    <t>96/25</t>
  </si>
  <si>
    <t>18.08.2014 9:56:00</t>
  </si>
  <si>
    <t>18.08.2014 10:50:00</t>
  </si>
  <si>
    <t>Акт №130 от 26.08.14</t>
  </si>
  <si>
    <t xml:space="preserve">КЛ-10кВ Ф. 512-543 </t>
  </si>
  <si>
    <t>21.08.2014 20:45:00</t>
  </si>
  <si>
    <t>21.08.2014 21:33:00</t>
  </si>
  <si>
    <t>Акт №131 от 01.09.14</t>
  </si>
  <si>
    <t xml:space="preserve">КЛ-10кВ Ф. 28/22- РП 7/11 оп.1 </t>
  </si>
  <si>
    <t>25.08.2014 11:53:00</t>
  </si>
  <si>
    <t>25.08.2014 12:20:00</t>
  </si>
  <si>
    <t>Акт №134 от 27.08.14</t>
  </si>
  <si>
    <t>27.08.2014 14:39:00</t>
  </si>
  <si>
    <t>27.08.2014 15:48:00</t>
  </si>
  <si>
    <t>Акт №136 от 28.08.14</t>
  </si>
  <si>
    <t>27.08.2014 14:43:00</t>
  </si>
  <si>
    <t>27.08.2014 15:10:00</t>
  </si>
  <si>
    <t>Акт №137 от 28.08.14</t>
  </si>
  <si>
    <t xml:space="preserve">ТП-468 </t>
  </si>
  <si>
    <t>27.08.2014 17:31:00</t>
  </si>
  <si>
    <t>27.08.2014 18:05:00</t>
  </si>
  <si>
    <t>Акт №138 от 28.08.14</t>
  </si>
  <si>
    <t>КЛ-10кВ Ф. 23/12- РП 6/10 оп.100</t>
  </si>
  <si>
    <t>01.09.2014 9:54:00</t>
  </si>
  <si>
    <t>Акт №140 от 10.09.14</t>
  </si>
  <si>
    <t xml:space="preserve">КЛ-10кВ Ф. ТП-397 </t>
  </si>
  <si>
    <t>02.09.2014 19:04:00</t>
  </si>
  <si>
    <t>Акт №141 от 12.09.14</t>
  </si>
  <si>
    <t>03.09.2014 8:05:00</t>
  </si>
  <si>
    <t>03.09.2014 9:49:00</t>
  </si>
  <si>
    <t>Акт №142 от 11.09.14</t>
  </si>
  <si>
    <t>1Т ТП-781</t>
  </si>
  <si>
    <t>РТП 26/11</t>
  </si>
  <si>
    <t>06.09.2014 1:11:00</t>
  </si>
  <si>
    <t>06.09.2014 1:58:00</t>
  </si>
  <si>
    <t>Акт №143 от 11.09.14</t>
  </si>
  <si>
    <t xml:space="preserve">КЛ-10кВ Ф. 197-198 </t>
  </si>
  <si>
    <t>06.09.2014 12:34:00</t>
  </si>
  <si>
    <t>Акт №144 от 08.09.14</t>
  </si>
  <si>
    <t>КЛ-10кВ Ф. ТП-67 оп.48-3</t>
  </si>
  <si>
    <t>07.09.2014 19:25:00</t>
  </si>
  <si>
    <t>07.09.2014 20:52:00</t>
  </si>
  <si>
    <t>Акт №145 от 12.09.14</t>
  </si>
  <si>
    <t>КЛ-10кВ Ф. РП-10/13 - 310</t>
  </si>
  <si>
    <t>РП-10/13</t>
  </si>
  <si>
    <t>Акт №146 от 15.09.14</t>
  </si>
  <si>
    <t>ТП-312 КЛ-10кВ</t>
  </si>
  <si>
    <t>10.09.2014 15:43:00</t>
  </si>
  <si>
    <t>10.09.2014 16:15:00</t>
  </si>
  <si>
    <t>Акт №147 от 15.09.14</t>
  </si>
  <si>
    <t xml:space="preserve">КЛ-10кВ Ф. 86-82 </t>
  </si>
  <si>
    <t xml:space="preserve">РТП-17/4 </t>
  </si>
  <si>
    <t>12.09.2014 1:12:00</t>
  </si>
  <si>
    <t>Акт №155 от 10.10.14</t>
  </si>
  <si>
    <t xml:space="preserve">КЛ-10кВ Ф. 20/35 -оп. №1 </t>
  </si>
  <si>
    <t>Акт №148 от 16.09.14</t>
  </si>
  <si>
    <t>18.09.2014 16:18:00</t>
  </si>
  <si>
    <t>18.09.2014 16:52:00</t>
  </si>
  <si>
    <t>Акт №149 от 25.09.14</t>
  </si>
  <si>
    <t>КЛ-10кВ Ф. ЦРП-291-416</t>
  </si>
  <si>
    <t>23.09.2014 18:13:00</t>
  </si>
  <si>
    <t>23.09.2014 19:00:00</t>
  </si>
  <si>
    <t>Акт №150 от 26.09.14</t>
  </si>
  <si>
    <t>КЛ-10кВ Ф. 433-58</t>
  </si>
  <si>
    <t xml:space="preserve">РТП 23/16 </t>
  </si>
  <si>
    <t>25.09.2014 9:01:00</t>
  </si>
  <si>
    <t>25.09.2014 9:38:00</t>
  </si>
  <si>
    <t>Акт №151 от 29.09.14</t>
  </si>
  <si>
    <t xml:space="preserve">КЛ-10кВ Ф. РТП 17/4  оп.1 </t>
  </si>
  <si>
    <t>РТП 17/4</t>
  </si>
  <si>
    <t>03.10.2014 13:58:00</t>
  </si>
  <si>
    <t>03.10.2014 15:06:00</t>
  </si>
  <si>
    <t>Акт №152 от 08.10.14</t>
  </si>
  <si>
    <t>РТП-21/8 ТН-2</t>
  </si>
  <si>
    <t>РТП 21/6</t>
  </si>
  <si>
    <t>04.10.2014 3:05:00</t>
  </si>
  <si>
    <t>04.10.2014 4:38:00</t>
  </si>
  <si>
    <t>Акт №153 от 08.10.14</t>
  </si>
  <si>
    <t>КЛ-10кВ Ф.23 - 32 оп.1</t>
  </si>
  <si>
    <t>22/13</t>
  </si>
  <si>
    <t>05.10.2014 10:35:00</t>
  </si>
  <si>
    <t>05.10.2014 11:02:00</t>
  </si>
  <si>
    <t>Акт №154 от 10.10.14</t>
  </si>
  <si>
    <t>КЛ-10кВ Ф.737-6К</t>
  </si>
  <si>
    <t>ГПП-6/33</t>
  </si>
  <si>
    <t>Акт №С 40 от 13.10.14</t>
  </si>
  <si>
    <t>ТП-382</t>
  </si>
  <si>
    <t>РП 3/18</t>
  </si>
  <si>
    <t>07.10.2014 15:24:00</t>
  </si>
  <si>
    <t>Акт №155 от 13.10.14</t>
  </si>
  <si>
    <t>КЛ-10кВ Ф. РП-1/10-195</t>
  </si>
  <si>
    <t>Акт №156 от 30.10.14</t>
  </si>
  <si>
    <t>КЛ-10кВ Ф. 20/36-627</t>
  </si>
  <si>
    <t>25.10.2014 16:20:00</t>
  </si>
  <si>
    <t>25.10.2014 17:14:00</t>
  </si>
  <si>
    <t>Акт №158 от 29.10.14</t>
  </si>
  <si>
    <t>КЛ-10кВ Ф. 1-92</t>
  </si>
  <si>
    <t>30.10.2014 17:19:00</t>
  </si>
  <si>
    <t>30.10.2014 18:06:00</t>
  </si>
  <si>
    <t>Акт №159 от 31.10.14</t>
  </si>
  <si>
    <t>КЛ-10кВ Ф.177-280</t>
  </si>
  <si>
    <t xml:space="preserve">РТП 22/12 </t>
  </si>
  <si>
    <t>02.11.2014 11:58:00</t>
  </si>
  <si>
    <t>02.11.2014 12:22:00</t>
  </si>
  <si>
    <t>Акт №160 от 18.11.14</t>
  </si>
  <si>
    <t>Акт №С 50 от 21.11.14</t>
  </si>
  <si>
    <t>2КЛ-10кВ Ф. 787-732 Ф. 787-621</t>
  </si>
  <si>
    <t>РТП 20/9,20</t>
  </si>
  <si>
    <t>25.11.2014 8:50:00</t>
  </si>
  <si>
    <t>25.11.2014 9:43:00</t>
  </si>
  <si>
    <t>Акт №162 от 26.11.14</t>
  </si>
  <si>
    <t>КЛ-10кВ Ф. 96/16-235/7</t>
  </si>
  <si>
    <t>96/16</t>
  </si>
  <si>
    <t>10.12.2014 12:10:00</t>
  </si>
  <si>
    <t>10.12.2014 12:33:00</t>
  </si>
  <si>
    <t>Акт №164 от 11.12.14</t>
  </si>
  <si>
    <t>ТП-718</t>
  </si>
  <si>
    <t>21.12.2014 23:57:00</t>
  </si>
  <si>
    <t>21.12.2014 2:16:00</t>
  </si>
  <si>
    <t>Акт №166 от 22.12.14</t>
  </si>
  <si>
    <t>КЛ-10кВ Ф. 712-374</t>
  </si>
  <si>
    <t>РТП 21/16</t>
  </si>
  <si>
    <t>22.12.2014 2:16:00</t>
  </si>
  <si>
    <t>22.12.2014 4:06:00</t>
  </si>
  <si>
    <t>Акт №167 от 22.12.14</t>
  </si>
  <si>
    <t>Форма 8.3 - Расчет индикативного показателя уровня надежности оказываемых услуг территориальной сетевой 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</t>
  </si>
  <si>
    <t>N п/п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</si>
  <si>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</si>
  <si>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</si>
  <si>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</si>
  <si>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</si>
  <si>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</si>
  <si>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            ), час</t>
  </si>
  <si>
    <t>Средняя частота прерывания электроснабжения потребителей (              ), шт.</t>
  </si>
</sst>
</file>

<file path=xl/styles.xml><?xml version="1.0" encoding="utf-8"?>
<styleSheet xmlns="http://schemas.openxmlformats.org/spreadsheetml/2006/main">
  <numFmts count="11">
    <numFmt numFmtId="43" formatCode="_-* #,##0.00_р_._-;\-* #,##0.00_р_._-;_-* &quot;-&quot;??_р_._-;_-@_-"/>
    <numFmt numFmtId="164" formatCode="&quot;$&quot;#,##0_);[Red]\(&quot;$&quot;#,##0\)"/>
    <numFmt numFmtId="165" formatCode="0.0"/>
    <numFmt numFmtId="166" formatCode="#,##0.000"/>
    <numFmt numFmtId="167" formatCode="0.000"/>
    <numFmt numFmtId="168" formatCode="#,##0.00_ ;\-#,##0.00\ "/>
    <numFmt numFmtId="169" formatCode="#,##0_ ;\-#,##0\ "/>
    <numFmt numFmtId="170" formatCode="#,##0.0000"/>
    <numFmt numFmtId="171" formatCode="0.0000"/>
    <numFmt numFmtId="172" formatCode="#,##0.00000000_ ;\-#,##0.00000000\ "/>
    <numFmt numFmtId="173" formatCode="[$-F400]h:mm:ss\ AM/PM"/>
  </numFmts>
  <fonts count="72"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8"/>
      <name val="Helv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name val="Tahoma"/>
      <family val="2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8"/>
      <name val="Verdan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b/>
      <sz val="9"/>
      <color indexed="22"/>
      <name val="Tahoma"/>
      <family val="2"/>
      <charset val="204"/>
    </font>
    <font>
      <sz val="9"/>
      <color indexed="23"/>
      <name val="Tahoma"/>
      <family val="2"/>
      <charset val="204"/>
    </font>
    <font>
      <i/>
      <sz val="9"/>
      <name val="Tahoma"/>
      <family val="2"/>
      <charset val="204"/>
    </font>
    <font>
      <sz val="8"/>
      <name val="Palatino"/>
      <family val="1"/>
    </font>
    <font>
      <sz val="11"/>
      <color indexed="8"/>
      <name val="Marlett"/>
      <charset val="2"/>
    </font>
    <font>
      <sz val="9"/>
      <color indexed="10"/>
      <name val="Tahoma"/>
      <family val="2"/>
      <charset val="204"/>
    </font>
    <font>
      <u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Arial"/>
      <family val="2"/>
      <charset val="204"/>
    </font>
    <font>
      <b/>
      <sz val="9"/>
      <color indexed="23"/>
      <name val="Tahoma"/>
      <family val="2"/>
      <charset val="204"/>
    </font>
    <font>
      <b/>
      <u/>
      <sz val="9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name val="Tahoma"/>
      <family val="2"/>
      <charset val="204"/>
    </font>
    <font>
      <b/>
      <sz val="9"/>
      <color indexed="12"/>
      <name val="Tahoma"/>
      <family val="2"/>
      <charset val="204"/>
    </font>
    <font>
      <sz val="10"/>
      <name val="MS Sans Serif"/>
      <family val="2"/>
      <charset val="204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11"/>
      <color indexed="23"/>
      <name val="Wingdings 2"/>
      <family val="1"/>
      <charset val="2"/>
    </font>
    <font>
      <sz val="10"/>
      <color indexed="9"/>
      <name val="Tahoma"/>
      <family val="2"/>
      <charset val="204"/>
    </font>
    <font>
      <sz val="12"/>
      <name val="Tahoma"/>
      <family val="2"/>
      <charset val="204"/>
    </font>
    <font>
      <sz val="9"/>
      <color indexed="55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9"/>
      <color indexed="48"/>
      <name val="Tahoma"/>
      <family val="2"/>
      <charset val="204"/>
    </font>
    <font>
      <u/>
      <sz val="10"/>
      <color indexed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color indexed="8"/>
      <name val="Calibri"/>
      <family val="2"/>
      <charset val="204"/>
    </font>
    <font>
      <b/>
      <sz val="15"/>
      <color indexed="8"/>
      <name val="Calibri"/>
      <family val="2"/>
      <charset val="204"/>
    </font>
    <font>
      <sz val="15"/>
      <color indexed="8"/>
      <name val="Arial"/>
      <family val="2"/>
      <charset val="204"/>
    </font>
    <font>
      <sz val="15"/>
      <name val="Calibri"/>
      <family val="2"/>
      <charset val="204"/>
    </font>
    <font>
      <sz val="15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"/>
      <name val="Courier New"/>
      <family val="3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lightDown">
        <fgColor indexed="23"/>
      </patternFill>
    </fill>
    <fill>
      <patternFill patternType="solid">
        <fgColor indexed="2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2"/>
      </left>
      <right style="thin">
        <color indexed="23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22"/>
      </right>
      <top style="thin">
        <color indexed="22"/>
      </top>
      <bottom style="thin">
        <color indexed="63"/>
      </bottom>
      <diagonal/>
    </border>
    <border>
      <left style="thin">
        <color indexed="22"/>
      </left>
      <right style="thin">
        <color indexed="63"/>
      </right>
      <top style="thin">
        <color indexed="63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22"/>
      </bottom>
      <diagonal/>
    </border>
    <border>
      <left style="thin">
        <color indexed="63"/>
      </left>
      <right style="thin">
        <color indexed="22"/>
      </right>
      <top style="thin">
        <color indexed="63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medium">
        <color indexed="22"/>
      </top>
      <bottom style="medium">
        <color indexed="22"/>
      </bottom>
      <diagonal/>
    </border>
    <border>
      <left style="thin">
        <color indexed="23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7">
    <xf numFmtId="49" fontId="0" fillId="0" borderId="0" applyBorder="0">
      <alignment vertical="top"/>
    </xf>
    <xf numFmtId="0" fontId="3" fillId="0" borderId="0"/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4" fontId="36" fillId="0" borderId="0" applyFont="0" applyFill="0" applyBorder="0" applyAlignment="0" applyProtection="0"/>
    <xf numFmtId="0" fontId="23" fillId="0" borderId="0" applyFill="0" applyBorder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4" fillId="0" borderId="0"/>
    <xf numFmtId="0" fontId="23" fillId="0" borderId="0" applyFill="0" applyBorder="0" applyProtection="0">
      <alignment vertical="center"/>
    </xf>
    <xf numFmtId="0" fontId="23" fillId="0" borderId="0" applyFill="0" applyBorder="0" applyProtection="0">
      <alignment vertical="center"/>
    </xf>
    <xf numFmtId="0" fontId="11" fillId="2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4" fontId="5" fillId="3" borderId="2" applyBorder="0">
      <alignment horizontal="right"/>
    </xf>
    <xf numFmtId="49" fontId="5" fillId="0" borderId="0" applyBorder="0">
      <alignment vertical="top"/>
    </xf>
    <xf numFmtId="0" fontId="47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49" fontId="5" fillId="0" borderId="0" applyBorder="0">
      <alignment vertical="top"/>
    </xf>
    <xf numFmtId="0" fontId="2" fillId="0" borderId="0"/>
    <xf numFmtId="0" fontId="30" fillId="0" borderId="0"/>
    <xf numFmtId="0" fontId="5" fillId="0" borderId="0">
      <alignment horizontal="left" vertical="center"/>
    </xf>
    <xf numFmtId="49" fontId="5" fillId="0" borderId="0" applyBorder="0">
      <alignment vertical="top"/>
    </xf>
    <xf numFmtId="0" fontId="2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0" fontId="2" fillId="0" borderId="0"/>
    <xf numFmtId="49" fontId="5" fillId="0" borderId="0" applyBorder="0">
      <alignment vertical="top"/>
    </xf>
    <xf numFmtId="0" fontId="5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10" fillId="0" borderId="0"/>
    <xf numFmtId="0" fontId="15" fillId="0" borderId="0"/>
    <xf numFmtId="0" fontId="15" fillId="0" borderId="0"/>
    <xf numFmtId="0" fontId="19" fillId="0" borderId="0"/>
    <xf numFmtId="0" fontId="2" fillId="0" borderId="0"/>
    <xf numFmtId="43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81" applyNumberFormat="0" applyFill="0" applyAlignment="0" applyProtection="0"/>
    <xf numFmtId="0" fontId="51" fillId="0" borderId="82" applyNumberFormat="0" applyFill="0" applyAlignment="0" applyProtection="0"/>
    <xf numFmtId="0" fontId="52" fillId="0" borderId="83" applyNumberFormat="0" applyFill="0" applyAlignment="0" applyProtection="0"/>
    <xf numFmtId="0" fontId="52" fillId="0" borderId="0" applyNumberFormat="0" applyFill="0" applyBorder="0" applyAlignment="0" applyProtection="0"/>
    <xf numFmtId="0" fontId="53" fillId="16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84" applyNumberFormat="0" applyAlignment="0" applyProtection="0"/>
    <xf numFmtId="0" fontId="57" fillId="19" borderId="85" applyNumberFormat="0" applyAlignment="0" applyProtection="0"/>
    <xf numFmtId="0" fontId="58" fillId="0" borderId="86" applyNumberFormat="0" applyFill="0" applyAlignment="0" applyProtection="0"/>
    <xf numFmtId="0" fontId="59" fillId="20" borderId="87" applyNumberFormat="0" applyAlignment="0" applyProtection="0"/>
    <xf numFmtId="0" fontId="60" fillId="0" borderId="0" applyNumberFormat="0" applyFill="0" applyBorder="0" applyAlignment="0" applyProtection="0"/>
    <xf numFmtId="0" fontId="5" fillId="21" borderId="88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89" applyNumberFormat="0" applyFill="0" applyAlignment="0" applyProtection="0"/>
    <xf numFmtId="0" fontId="63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63" fillId="37" borderId="0" applyNumberFormat="0" applyBorder="0" applyAlignment="0" applyProtection="0"/>
    <xf numFmtId="0" fontId="63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63" fillId="45" borderId="0" applyNumberFormat="0" applyBorder="0" applyAlignment="0" applyProtection="0"/>
  </cellStyleXfs>
  <cellXfs count="819">
    <xf numFmtId="49" fontId="0" fillId="0" borderId="0" xfId="0">
      <alignment vertical="top"/>
    </xf>
    <xf numFmtId="49" fontId="16" fillId="0" borderId="0" xfId="0" applyFont="1" applyBorder="1" applyAlignment="1">
      <alignment horizontal="left" vertical="top" wrapText="1"/>
    </xf>
    <xf numFmtId="49" fontId="0" fillId="0" borderId="0" xfId="0" applyNumberFormat="1" applyProtection="1">
      <alignment vertical="top"/>
    </xf>
    <xf numFmtId="49" fontId="0" fillId="0" borderId="0" xfId="0" applyProtection="1">
      <alignment vertical="top"/>
    </xf>
    <xf numFmtId="0" fontId="12" fillId="0" borderId="0" xfId="47" applyFont="1" applyAlignment="1" applyProtection="1">
      <alignment vertical="center" wrapText="1"/>
    </xf>
    <xf numFmtId="49" fontId="5" fillId="0" borderId="0" xfId="0" applyFont="1" applyProtection="1">
      <alignment vertical="top"/>
    </xf>
    <xf numFmtId="49" fontId="5" fillId="0" borderId="0" xfId="42" applyNumberFormat="1" applyProtection="1">
      <alignment vertical="top"/>
    </xf>
    <xf numFmtId="49" fontId="5" fillId="0" borderId="0" xfId="40" applyFont="1" applyProtection="1">
      <alignment vertical="top"/>
    </xf>
    <xf numFmtId="49" fontId="13" fillId="0" borderId="0" xfId="0" applyFont="1" applyFill="1" applyAlignment="1" applyProtection="1">
      <alignment vertical="center" wrapText="1"/>
    </xf>
    <xf numFmtId="0" fontId="13" fillId="0" borderId="0" xfId="0" applyNumberFormat="1" applyFont="1" applyFill="1" applyAlignment="1" applyProtection="1">
      <alignment vertical="center" wrapText="1"/>
    </xf>
    <xf numFmtId="49" fontId="13" fillId="0" borderId="0" xfId="0" applyFont="1" applyFill="1" applyBorder="1" applyAlignment="1" applyProtection="1">
      <alignment vertical="center" wrapText="1"/>
    </xf>
    <xf numFmtId="0" fontId="5" fillId="4" borderId="0" xfId="43" applyFont="1" applyFill="1" applyBorder="1" applyAlignment="1" applyProtection="1">
      <alignment vertical="center" wrapText="1"/>
    </xf>
    <xf numFmtId="49" fontId="5" fillId="0" borderId="0" xfId="0" applyFont="1" applyBorder="1" applyAlignment="1" applyProtection="1">
      <alignment vertical="center" wrapText="1"/>
    </xf>
    <xf numFmtId="49" fontId="5" fillId="0" borderId="0" xfId="0" applyFont="1" applyAlignment="1" applyProtection="1">
      <alignment vertical="center" wrapText="1"/>
    </xf>
    <xf numFmtId="49" fontId="0" fillId="0" borderId="0" xfId="0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5" fillId="0" borderId="0" xfId="35" applyFont="1" applyFill="1" applyAlignment="1" applyProtection="1">
      <alignment vertical="top" wrapText="1"/>
    </xf>
    <xf numFmtId="0" fontId="5" fillId="4" borderId="0" xfId="35" applyFont="1" applyFill="1" applyBorder="1" applyAlignment="1" applyProtection="1">
      <alignment vertical="top" wrapText="1"/>
    </xf>
    <xf numFmtId="0" fontId="5" fillId="4" borderId="0" xfId="35" applyFont="1" applyFill="1" applyBorder="1" applyAlignment="1" applyProtection="1">
      <alignment horizontal="center" vertical="top" wrapText="1"/>
    </xf>
    <xf numFmtId="0" fontId="5" fillId="0" borderId="0" xfId="35" applyFont="1" applyFill="1" applyBorder="1" applyAlignment="1" applyProtection="1">
      <alignment vertical="top" wrapText="1"/>
    </xf>
    <xf numFmtId="0" fontId="5" fillId="0" borderId="0" xfId="35" applyFont="1" applyBorder="1" applyAlignment="1" applyProtection="1">
      <alignment vertical="top" wrapText="1"/>
    </xf>
    <xf numFmtId="0" fontId="21" fillId="4" borderId="3" xfId="35" applyFont="1" applyFill="1" applyBorder="1" applyAlignment="1" applyProtection="1">
      <alignment vertical="top" wrapText="1"/>
    </xf>
    <xf numFmtId="0" fontId="5" fillId="4" borderId="3" xfId="35" applyFont="1" applyFill="1" applyBorder="1" applyAlignment="1" applyProtection="1">
      <alignment vertical="top" wrapText="1"/>
    </xf>
    <xf numFmtId="49" fontId="6" fillId="5" borderId="2" xfId="40" applyFont="1" applyFill="1" applyBorder="1" applyAlignment="1" applyProtection="1">
      <alignment horizontal="center" vertical="center"/>
    </xf>
    <xf numFmtId="0" fontId="29" fillId="0" borderId="0" xfId="28" applyFont="1" applyProtection="1"/>
    <xf numFmtId="0" fontId="5" fillId="0" borderId="0" xfId="39" applyFont="1" applyFill="1" applyBorder="1" applyAlignment="1" applyProtection="1">
      <alignment horizontal="center" vertical="center" wrapText="1"/>
    </xf>
    <xf numFmtId="0" fontId="5" fillId="0" borderId="0" xfId="39" applyFont="1" applyFill="1" applyBorder="1" applyAlignment="1" applyProtection="1">
      <alignment horizontal="center" vertical="center"/>
    </xf>
    <xf numFmtId="0" fontId="18" fillId="0" borderId="0" xfId="39" applyFont="1" applyFill="1" applyBorder="1" applyAlignment="1" applyProtection="1">
      <alignment horizontal="center" vertical="center" wrapText="1"/>
    </xf>
    <xf numFmtId="0" fontId="18" fillId="0" borderId="0" xfId="39" applyFont="1" applyFill="1" applyBorder="1" applyAlignment="1" applyProtection="1">
      <alignment horizontal="center" vertical="center"/>
    </xf>
    <xf numFmtId="49" fontId="0" fillId="0" borderId="0" xfId="0" applyAlignment="1" applyProtection="1">
      <alignment vertical="center"/>
    </xf>
    <xf numFmtId="49" fontId="13" fillId="6" borderId="0" xfId="0" applyFont="1" applyFill="1" applyAlignment="1" applyProtection="1">
      <alignment horizontal="center" vertical="center"/>
    </xf>
    <xf numFmtId="0" fontId="0" fillId="7" borderId="0" xfId="0" applyNumberFormat="1" applyFill="1" applyAlignment="1" applyProtection="1">
      <alignment horizontal="right" vertical="center"/>
    </xf>
    <xf numFmtId="49" fontId="0" fillId="0" borderId="0" xfId="0" applyBorder="1" applyAlignment="1" applyProtection="1">
      <alignment vertical="center"/>
    </xf>
    <xf numFmtId="49" fontId="0" fillId="0" borderId="0" xfId="0" applyFill="1" applyBorder="1" applyAlignment="1" applyProtection="1">
      <alignment vertical="center"/>
    </xf>
    <xf numFmtId="2" fontId="5" fillId="0" borderId="0" xfId="39" applyNumberFormat="1" applyFont="1" applyFill="1" applyBorder="1" applyAlignment="1" applyProtection="1">
      <alignment horizontal="right" vertical="center"/>
    </xf>
    <xf numFmtId="2" fontId="18" fillId="0" borderId="0" xfId="39" applyNumberFormat="1" applyFont="1" applyFill="1" applyBorder="1" applyAlignment="1" applyProtection="1">
      <alignment horizontal="right" vertical="center"/>
    </xf>
    <xf numFmtId="49" fontId="0" fillId="8" borderId="2" xfId="0" applyFill="1" applyBorder="1" applyAlignment="1" applyProtection="1">
      <alignment horizontal="center" vertical="center"/>
      <protection locked="0"/>
    </xf>
    <xf numFmtId="0" fontId="5" fillId="0" borderId="0" xfId="35" applyFont="1" applyBorder="1" applyAlignment="1" applyProtection="1">
      <alignment horizontal="center" vertical="top" wrapText="1"/>
    </xf>
    <xf numFmtId="49" fontId="5" fillId="0" borderId="0" xfId="42" applyFont="1" applyAlignment="1" applyProtection="1">
      <alignment vertical="center" wrapText="1"/>
    </xf>
    <xf numFmtId="49" fontId="13" fillId="0" borderId="0" xfId="42" applyFont="1" applyAlignment="1" applyProtection="1">
      <alignment vertical="center"/>
    </xf>
    <xf numFmtId="49" fontId="5" fillId="0" borderId="0" xfId="41" applyFont="1" applyAlignment="1" applyProtection="1">
      <alignment horizontal="center" vertical="center"/>
    </xf>
    <xf numFmtId="49" fontId="13" fillId="0" borderId="0" xfId="42" applyFont="1" applyAlignment="1" applyProtection="1">
      <alignment horizontal="center" vertical="center" wrapText="1"/>
    </xf>
    <xf numFmtId="49" fontId="5" fillId="0" borderId="0" xfId="42" applyFont="1" applyAlignment="1" applyProtection="1">
      <alignment horizontal="left" vertical="center" wrapText="1"/>
    </xf>
    <xf numFmtId="49" fontId="0" fillId="0" borderId="0" xfId="0" applyFont="1" applyAlignment="1" applyProtection="1">
      <alignment vertical="top" wrapText="1"/>
    </xf>
    <xf numFmtId="49" fontId="0" fillId="0" borderId="0" xfId="0" applyAlignment="1" applyProtection="1">
      <alignment vertical="top" wrapText="1"/>
    </xf>
    <xf numFmtId="49" fontId="5" fillId="0" borderId="0" xfId="42" applyFont="1" applyProtection="1">
      <alignment vertical="top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49" fontId="5" fillId="0" borderId="0" xfId="39" applyNumberFormat="1" applyFont="1" applyFill="1" applyBorder="1" applyAlignment="1" applyProtection="1">
      <alignment horizontal="right" vertical="center"/>
    </xf>
    <xf numFmtId="49" fontId="18" fillId="0" borderId="0" xfId="39" applyNumberFormat="1" applyFont="1" applyFill="1" applyBorder="1" applyAlignment="1" applyProtection="1">
      <alignment horizontal="right" vertical="center"/>
    </xf>
    <xf numFmtId="49" fontId="0" fillId="0" borderId="0" xfId="0" applyFont="1" applyProtection="1">
      <alignment vertical="top"/>
    </xf>
    <xf numFmtId="49" fontId="0" fillId="0" borderId="0" xfId="0" applyBorder="1" applyProtection="1">
      <alignment vertical="top"/>
    </xf>
    <xf numFmtId="49" fontId="6" fillId="9" borderId="0" xfId="0" applyFont="1" applyFill="1" applyAlignment="1" applyProtection="1">
      <alignment vertical="center"/>
      <protection locked="0"/>
    </xf>
    <xf numFmtId="49" fontId="0" fillId="10" borderId="2" xfId="0" applyFont="1" applyFill="1" applyBorder="1" applyProtection="1">
      <alignment vertical="top"/>
    </xf>
    <xf numFmtId="49" fontId="6" fillId="9" borderId="0" xfId="0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5" fillId="0" borderId="0" xfId="41" applyFont="1" applyProtection="1">
      <alignment vertical="top"/>
    </xf>
    <xf numFmtId="49" fontId="5" fillId="0" borderId="0" xfId="41" applyFont="1" applyBorder="1" applyProtection="1">
      <alignment vertical="top"/>
    </xf>
    <xf numFmtId="49" fontId="5" fillId="4" borderId="0" xfId="41" applyFont="1" applyFill="1" applyBorder="1" applyProtection="1">
      <alignment vertical="top"/>
    </xf>
    <xf numFmtId="0" fontId="5" fillId="0" borderId="0" xfId="32" applyFont="1" applyAlignment="1">
      <alignment horizontal="left"/>
    </xf>
    <xf numFmtId="0" fontId="5" fillId="0" borderId="0" xfId="32" applyNumberFormat="1" applyFont="1" applyBorder="1" applyAlignment="1">
      <alignment horizontal="left"/>
    </xf>
    <xf numFmtId="49" fontId="6" fillId="0" borderId="0" xfId="32" applyNumberFormat="1" applyFont="1" applyFill="1" applyBorder="1" applyAlignment="1" applyProtection="1">
      <alignment horizontal="right"/>
    </xf>
    <xf numFmtId="0" fontId="5" fillId="0" borderId="0" xfId="32" applyNumberFormat="1" applyFont="1" applyBorder="1" applyAlignment="1">
      <alignment horizontal="left" wrapText="1"/>
    </xf>
    <xf numFmtId="0" fontId="5" fillId="0" borderId="0" xfId="32" applyNumberFormat="1" applyFont="1" applyBorder="1" applyAlignment="1">
      <alignment horizontal="center" wrapText="1"/>
    </xf>
    <xf numFmtId="0" fontId="5" fillId="0" borderId="0" xfId="32" applyFont="1" applyAlignment="1">
      <alignment horizontal="center" vertical="center" wrapText="1"/>
    </xf>
    <xf numFmtId="0" fontId="5" fillId="0" borderId="0" xfId="32" applyFont="1" applyFill="1" applyBorder="1" applyAlignment="1" applyProtection="1">
      <alignment horizontal="center" vertical="center"/>
    </xf>
    <xf numFmtId="0" fontId="5" fillId="0" borderId="0" xfId="32" applyFont="1" applyFill="1" applyAlignment="1">
      <alignment horizontal="left"/>
    </xf>
    <xf numFmtId="0" fontId="5" fillId="0" borderId="0" xfId="32" applyFont="1" applyAlignment="1" applyProtection="1">
      <alignment horizontal="left"/>
    </xf>
    <xf numFmtId="0" fontId="5" fillId="0" borderId="0" xfId="32" applyFont="1" applyBorder="1" applyAlignment="1" applyProtection="1">
      <alignment horizontal="right" wrapText="1"/>
    </xf>
    <xf numFmtId="0" fontId="5" fillId="0" borderId="0" xfId="32" applyFont="1" applyBorder="1" applyAlignment="1" applyProtection="1">
      <alignment horizontal="center" vertical="center" wrapText="1"/>
    </xf>
    <xf numFmtId="0" fontId="5" fillId="0" borderId="0" xfId="32" applyNumberFormat="1" applyFont="1" applyBorder="1" applyAlignment="1">
      <alignment horizontal="center"/>
    </xf>
    <xf numFmtId="0" fontId="5" fillId="0" borderId="0" xfId="32" applyNumberFormat="1" applyFont="1" applyBorder="1" applyAlignment="1" applyProtection="1">
      <alignment horizontal="left"/>
    </xf>
    <xf numFmtId="0" fontId="5" fillId="0" borderId="0" xfId="32" applyNumberFormat="1" applyFont="1" applyBorder="1" applyAlignment="1" applyProtection="1">
      <alignment horizontal="center" vertical="top"/>
    </xf>
    <xf numFmtId="0" fontId="5" fillId="0" borderId="0" xfId="32" applyNumberFormat="1" applyFont="1" applyBorder="1" applyAlignment="1" applyProtection="1">
      <alignment horizontal="center"/>
    </xf>
    <xf numFmtId="0" fontId="13" fillId="0" borderId="0" xfId="43" applyNumberFormat="1" applyFont="1" applyFill="1" applyAlignment="1" applyProtection="1">
      <alignment vertical="center" wrapText="1"/>
    </xf>
    <xf numFmtId="0" fontId="13" fillId="0" borderId="0" xfId="43" applyFont="1" applyFill="1" applyAlignment="1" applyProtection="1">
      <alignment horizontal="left" vertical="center" wrapText="1"/>
    </xf>
    <xf numFmtId="0" fontId="13" fillId="0" borderId="0" xfId="43" applyFont="1" applyAlignment="1" applyProtection="1">
      <alignment vertical="center" wrapText="1"/>
    </xf>
    <xf numFmtId="0" fontId="13" fillId="0" borderId="0" xfId="43" applyFont="1" applyAlignment="1" applyProtection="1">
      <alignment horizontal="center" vertical="center" wrapText="1"/>
    </xf>
    <xf numFmtId="0" fontId="13" fillId="0" borderId="0" xfId="43" applyFont="1" applyFill="1" applyAlignment="1" applyProtection="1">
      <alignment vertical="center" wrapText="1"/>
    </xf>
    <xf numFmtId="0" fontId="5" fillId="0" borderId="0" xfId="43" applyFont="1" applyAlignment="1" applyProtection="1">
      <alignment vertical="center" wrapText="1"/>
    </xf>
    <xf numFmtId="0" fontId="6" fillId="0" borderId="0" xfId="43" applyFont="1" applyAlignment="1" applyProtection="1">
      <alignment horizontal="right"/>
    </xf>
    <xf numFmtId="0" fontId="5" fillId="0" borderId="0" xfId="46" applyFont="1" applyFill="1" applyBorder="1" applyAlignment="1" applyProtection="1">
      <alignment vertical="center" wrapText="1"/>
    </xf>
    <xf numFmtId="0" fontId="5" fillId="4" borderId="0" xfId="46" applyFont="1" applyFill="1" applyBorder="1" applyAlignment="1" applyProtection="1">
      <alignment vertical="center" wrapText="1"/>
    </xf>
    <xf numFmtId="0" fontId="5" fillId="4" borderId="0" xfId="46" applyFont="1" applyFill="1" applyBorder="1" applyAlignment="1" applyProtection="1">
      <alignment horizontal="center" vertical="center" wrapText="1"/>
    </xf>
    <xf numFmtId="0" fontId="6" fillId="4" borderId="0" xfId="46" applyFont="1" applyFill="1" applyBorder="1" applyAlignment="1" applyProtection="1">
      <alignment vertical="center" wrapText="1"/>
    </xf>
    <xf numFmtId="49" fontId="5" fillId="0" borderId="0" xfId="0" applyFont="1" applyBorder="1" applyProtection="1">
      <alignment vertical="top"/>
    </xf>
    <xf numFmtId="49" fontId="6" fillId="4" borderId="0" xfId="54" applyNumberFormat="1" applyFont="1" applyFill="1" applyBorder="1" applyAlignment="1" applyProtection="1">
      <alignment horizontal="center" vertical="center" wrapText="1"/>
    </xf>
    <xf numFmtId="0" fontId="5" fillId="0" borderId="0" xfId="43" applyFont="1" applyFill="1" applyBorder="1" applyAlignment="1" applyProtection="1">
      <alignment vertical="center" wrapText="1"/>
    </xf>
    <xf numFmtId="0" fontId="6" fillId="4" borderId="0" xfId="54" applyNumberFormat="1" applyFont="1" applyFill="1" applyBorder="1" applyAlignment="1" applyProtection="1">
      <alignment horizontal="center" vertical="center" wrapText="1"/>
    </xf>
    <xf numFmtId="0" fontId="5" fillId="4" borderId="0" xfId="43" applyFont="1" applyFill="1" applyBorder="1" applyAlignment="1" applyProtection="1">
      <alignment horizontal="center" vertical="center" wrapText="1"/>
    </xf>
    <xf numFmtId="0" fontId="13" fillId="0" borderId="0" xfId="43" applyFont="1" applyFill="1" applyBorder="1" applyAlignment="1" applyProtection="1">
      <alignment vertical="center" wrapText="1"/>
    </xf>
    <xf numFmtId="0" fontId="5" fillId="0" borderId="0" xfId="43" applyFont="1" applyBorder="1" applyAlignment="1" applyProtection="1">
      <alignment vertical="center" wrapText="1"/>
    </xf>
    <xf numFmtId="0" fontId="5" fillId="0" borderId="0" xfId="43" applyFont="1" applyBorder="1" applyAlignment="1" applyProtection="1">
      <alignment horizontal="center" vertical="center" wrapText="1"/>
    </xf>
    <xf numFmtId="0" fontId="5" fillId="0" borderId="0" xfId="43" applyFont="1" applyAlignment="1" applyProtection="1">
      <alignment horizontal="center" vertical="center" wrapText="1"/>
    </xf>
    <xf numFmtId="0" fontId="5" fillId="0" borderId="0" xfId="43" applyFont="1" applyFill="1" applyAlignment="1" applyProtection="1">
      <alignment horizontal="center" vertical="center" wrapText="1"/>
    </xf>
    <xf numFmtId="0" fontId="20" fillId="0" borderId="0" xfId="32" applyNumberFormat="1" applyFont="1" applyFill="1" applyBorder="1" applyAlignment="1" applyProtection="1">
      <alignment horizontal="center" vertical="center"/>
    </xf>
    <xf numFmtId="0" fontId="21" fillId="4" borderId="0" xfId="35" applyFont="1" applyFill="1" applyBorder="1" applyAlignment="1" applyProtection="1">
      <alignment vertical="top" wrapText="1"/>
    </xf>
    <xf numFmtId="0" fontId="14" fillId="0" borderId="0" xfId="0" applyNumberFormat="1" applyFont="1" applyAlignment="1" applyProtection="1">
      <alignment wrapText="1"/>
    </xf>
    <xf numFmtId="49" fontId="16" fillId="0" borderId="0" xfId="0" applyFont="1" applyAlignment="1" applyProtection="1">
      <alignment wrapText="1"/>
    </xf>
    <xf numFmtId="49" fontId="16" fillId="0" borderId="0" xfId="0" applyFont="1" applyAlignment="1" applyProtection="1">
      <alignment vertical="center" wrapText="1"/>
    </xf>
    <xf numFmtId="0" fontId="6" fillId="0" borderId="0" xfId="0" applyNumberFormat="1" applyFont="1" applyAlignment="1" applyProtection="1">
      <alignment horizontal="left" vertical="top" wrapText="1"/>
    </xf>
    <xf numFmtId="49" fontId="0" fillId="0" borderId="0" xfId="0" applyFont="1" applyAlignment="1" applyProtection="1">
      <alignment vertical="center" wrapText="1"/>
    </xf>
    <xf numFmtId="49" fontId="6" fillId="0" borderId="0" xfId="0" applyFont="1" applyAlignment="1" applyProtection="1">
      <alignment horizontal="left" wrapText="1"/>
    </xf>
    <xf numFmtId="49" fontId="26" fillId="0" borderId="0" xfId="0" applyFont="1" applyBorder="1" applyAlignment="1" applyProtection="1">
      <alignment wrapText="1"/>
    </xf>
    <xf numFmtId="49" fontId="16" fillId="0" borderId="0" xfId="0" applyFont="1" applyAlignment="1">
      <alignment wrapText="1"/>
    </xf>
    <xf numFmtId="49" fontId="13" fillId="0" borderId="0" xfId="0" applyFont="1" applyFill="1" applyBorder="1" applyAlignment="1" applyProtection="1">
      <alignment wrapText="1"/>
    </xf>
    <xf numFmtId="49" fontId="0" fillId="0" borderId="0" xfId="0" applyFont="1" applyAlignment="1">
      <alignment vertical="top" wrapText="1"/>
    </xf>
    <xf numFmtId="49" fontId="27" fillId="0" borderId="0" xfId="0" applyFont="1" applyBorder="1" applyAlignment="1" applyProtection="1">
      <alignment wrapText="1"/>
    </xf>
    <xf numFmtId="49" fontId="0" fillId="0" borderId="0" xfId="0" applyFont="1" applyAlignment="1">
      <alignment vertical="center" wrapText="1"/>
    </xf>
    <xf numFmtId="49" fontId="16" fillId="0" borderId="0" xfId="0" applyFont="1" applyBorder="1" applyAlignment="1" applyProtection="1">
      <alignment wrapText="1"/>
    </xf>
    <xf numFmtId="49" fontId="16" fillId="0" borderId="0" xfId="0" applyFont="1" applyBorder="1" applyAlignment="1" applyProtection="1">
      <alignment horizontal="left" vertical="center" wrapText="1"/>
    </xf>
    <xf numFmtId="49" fontId="16" fillId="0" borderId="0" xfId="0" applyFont="1" applyAlignment="1" applyProtection="1">
      <alignment horizontal="left" vertical="center" wrapText="1"/>
    </xf>
    <xf numFmtId="49" fontId="16" fillId="8" borderId="4" xfId="0" applyFont="1" applyFill="1" applyBorder="1" applyAlignment="1" applyProtection="1">
      <alignment horizontal="center" vertical="center" wrapText="1"/>
      <protection locked="0"/>
    </xf>
    <xf numFmtId="49" fontId="16" fillId="3" borderId="5" xfId="0" applyFont="1" applyFill="1" applyBorder="1" applyAlignment="1" applyProtection="1">
      <alignment horizontal="center" vertical="center" wrapText="1"/>
      <protection locked="0"/>
    </xf>
    <xf numFmtId="49" fontId="16" fillId="11" borderId="5" xfId="0" applyFont="1" applyFill="1" applyBorder="1" applyAlignment="1" applyProtection="1">
      <alignment horizontal="center" vertical="center" wrapText="1"/>
    </xf>
    <xf numFmtId="49" fontId="16" fillId="12" borderId="5" xfId="0" applyFont="1" applyFill="1" applyBorder="1" applyAlignment="1" applyProtection="1">
      <alignment horizontal="center" vertical="center" wrapText="1"/>
    </xf>
    <xf numFmtId="49" fontId="0" fillId="4" borderId="0" xfId="0" applyFont="1" applyFill="1" applyBorder="1" applyAlignment="1" applyProtection="1">
      <alignment vertical="center" wrapText="1"/>
    </xf>
    <xf numFmtId="49" fontId="14" fillId="0" borderId="0" xfId="23" applyNumberFormat="1" applyFont="1" applyFill="1" applyBorder="1" applyAlignment="1" applyProtection="1">
      <alignment vertical="center" wrapText="1"/>
    </xf>
    <xf numFmtId="49" fontId="14" fillId="0" borderId="0" xfId="0" applyNumberFormat="1" applyFont="1" applyFill="1" applyBorder="1" applyAlignment="1" applyProtection="1">
      <alignment vertical="center" wrapText="1"/>
    </xf>
    <xf numFmtId="49" fontId="0" fillId="0" borderId="0" xfId="0" applyFont="1" applyFill="1" applyBorder="1" applyAlignment="1" applyProtection="1">
      <alignment vertical="top" wrapText="1"/>
    </xf>
    <xf numFmtId="49" fontId="0" fillId="0" borderId="0" xfId="0" applyFont="1" applyBorder="1">
      <alignment vertical="top"/>
    </xf>
    <xf numFmtId="49" fontId="0" fillId="0" borderId="0" xfId="0" applyFont="1" applyFill="1" applyBorder="1" applyAlignment="1" applyProtection="1">
      <alignment horizontal="right" vertical="top" wrapText="1"/>
    </xf>
    <xf numFmtId="49" fontId="0" fillId="3" borderId="6" xfId="0" applyNumberFormat="1" applyFill="1" applyBorder="1" applyAlignment="1" applyProtection="1">
      <alignment horizontal="left" vertical="center" wrapText="1"/>
      <protection locked="0"/>
    </xf>
    <xf numFmtId="49" fontId="6" fillId="9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NumberFormat="1" applyFont="1" applyAlignment="1" applyProtection="1">
      <alignment horizontal="left"/>
    </xf>
    <xf numFmtId="0" fontId="5" fillId="0" borderId="0" xfId="32" applyFont="1" applyFill="1" applyBorder="1" applyAlignment="1" applyProtection="1">
      <alignment horizontal="left"/>
    </xf>
    <xf numFmtId="0" fontId="6" fillId="0" borderId="0" xfId="32" applyNumberFormat="1" applyFont="1" applyBorder="1" applyAlignment="1" applyProtection="1">
      <alignment horizontal="left"/>
    </xf>
    <xf numFmtId="0" fontId="5" fillId="0" borderId="0" xfId="32" applyFont="1" applyBorder="1" applyAlignment="1" applyProtection="1">
      <alignment horizontal="left"/>
    </xf>
    <xf numFmtId="0" fontId="5" fillId="0" borderId="0" xfId="32" applyNumberFormat="1" applyFont="1" applyBorder="1" applyAlignment="1" applyProtection="1">
      <alignment horizontal="center" wrapText="1"/>
    </xf>
    <xf numFmtId="0" fontId="5" fillId="0" borderId="0" xfId="32" applyNumberFormat="1" applyFont="1" applyBorder="1" applyAlignment="1" applyProtection="1">
      <alignment horizontal="left" wrapText="1"/>
    </xf>
    <xf numFmtId="0" fontId="5" fillId="0" borderId="0" xfId="32" applyFont="1" applyBorder="1" applyProtection="1"/>
    <xf numFmtId="0" fontId="5" fillId="0" borderId="0" xfId="32" applyFont="1" applyFill="1" applyAlignment="1" applyProtection="1">
      <alignment horizontal="left"/>
    </xf>
    <xf numFmtId="0" fontId="5" fillId="0" borderId="0" xfId="32" applyFont="1" applyAlignment="1" applyProtection="1">
      <alignment horizontal="center" vertical="center" wrapText="1"/>
    </xf>
    <xf numFmtId="0" fontId="6" fillId="4" borderId="3" xfId="35" applyFont="1" applyFill="1" applyBorder="1" applyAlignment="1" applyProtection="1">
      <alignment horizontal="right" vertical="top" wrapText="1"/>
    </xf>
    <xf numFmtId="0" fontId="6" fillId="4" borderId="3" xfId="35" applyFont="1" applyFill="1" applyBorder="1" applyAlignment="1" applyProtection="1">
      <alignment horizontal="right" vertical="top"/>
    </xf>
    <xf numFmtId="0" fontId="22" fillId="4" borderId="0" xfId="35" applyFont="1" applyFill="1" applyBorder="1" applyAlignment="1" applyProtection="1">
      <alignment horizontal="center" vertical="top" wrapText="1"/>
    </xf>
    <xf numFmtId="0" fontId="6" fillId="4" borderId="3" xfId="35" applyFont="1" applyFill="1" applyBorder="1" applyAlignment="1" applyProtection="1">
      <alignment horizontal="left" vertical="top" indent="1"/>
    </xf>
    <xf numFmtId="0" fontId="5" fillId="0" borderId="0" xfId="36" applyFont="1" applyAlignment="1">
      <alignment horizontal="right" vertical="center" wrapText="1"/>
    </xf>
    <xf numFmtId="0" fontId="5" fillId="4" borderId="0" xfId="35" applyFont="1" applyFill="1" applyBorder="1" applyAlignment="1" applyProtection="1">
      <alignment horizontal="center" vertical="top"/>
    </xf>
    <xf numFmtId="0" fontId="5" fillId="0" borderId="3" xfId="35" applyFont="1" applyBorder="1" applyAlignment="1" applyProtection="1">
      <alignment horizontal="center" vertical="top" wrapText="1"/>
    </xf>
    <xf numFmtId="0" fontId="6" fillId="4" borderId="0" xfId="35" applyFont="1" applyFill="1" applyBorder="1" applyAlignment="1" applyProtection="1">
      <alignment horizontal="left" vertical="top" indent="1"/>
    </xf>
    <xf numFmtId="0" fontId="5" fillId="0" borderId="0" xfId="32" applyFont="1" applyBorder="1" applyAlignment="1" applyProtection="1"/>
    <xf numFmtId="49" fontId="0" fillId="0" borderId="0" xfId="0" applyBorder="1">
      <alignment vertical="top"/>
    </xf>
    <xf numFmtId="49" fontId="0" fillId="0" borderId="0" xfId="0" applyFill="1" applyBorder="1" applyProtection="1">
      <alignment vertical="top"/>
    </xf>
    <xf numFmtId="49" fontId="6" fillId="0" borderId="0" xfId="32" applyNumberFormat="1" applyFont="1" applyFill="1" applyBorder="1" applyAlignment="1" applyProtection="1">
      <alignment horizontal="center" vertical="center" wrapText="1"/>
    </xf>
    <xf numFmtId="4" fontId="6" fillId="0" borderId="0" xfId="26" applyFont="1" applyFill="1" applyBorder="1" applyAlignment="1" applyProtection="1">
      <alignment horizontal="center" vertical="center"/>
    </xf>
    <xf numFmtId="0" fontId="14" fillId="0" borderId="0" xfId="23" applyFont="1" applyBorder="1" applyAlignment="1" applyProtection="1">
      <alignment horizontal="left" indent="1"/>
    </xf>
    <xf numFmtId="0" fontId="5" fillId="0" borderId="7" xfId="32" applyFont="1" applyBorder="1" applyAlignment="1">
      <alignment horizontal="left"/>
    </xf>
    <xf numFmtId="0" fontId="5" fillId="0" borderId="0" xfId="32" applyFont="1" applyBorder="1" applyAlignment="1">
      <alignment horizontal="left"/>
    </xf>
    <xf numFmtId="0" fontId="14" fillId="0" borderId="0" xfId="23" applyNumberFormat="1" applyFont="1" applyBorder="1" applyAlignment="1" applyProtection="1">
      <alignment horizontal="left" indent="1"/>
    </xf>
    <xf numFmtId="49" fontId="18" fillId="0" borderId="0" xfId="0" applyFont="1">
      <alignment vertical="top"/>
    </xf>
    <xf numFmtId="0" fontId="18" fillId="0" borderId="0" xfId="50" applyFont="1" applyAlignment="1">
      <alignment vertical="center" wrapText="1"/>
    </xf>
    <xf numFmtId="49" fontId="0" fillId="0" borderId="0" xfId="0" applyFont="1" applyAlignment="1">
      <alignment horizontal="center" vertical="top" wrapText="1"/>
    </xf>
    <xf numFmtId="49" fontId="0" fillId="0" borderId="0" xfId="0" applyFont="1" applyFill="1" applyBorder="1" applyProtection="1">
      <alignment vertical="top"/>
    </xf>
    <xf numFmtId="49" fontId="0" fillId="0" borderId="0" xfId="0" applyFont="1" applyFill="1" applyBorder="1" applyAlignment="1" applyProtection="1">
      <alignment horizontal="center" vertical="center"/>
    </xf>
    <xf numFmtId="49" fontId="0" fillId="0" borderId="0" xfId="0" applyFont="1" applyFill="1" applyAlignment="1">
      <alignment vertical="top" wrapText="1"/>
    </xf>
    <xf numFmtId="49" fontId="6" fillId="0" borderId="0" xfId="0" applyFont="1" applyAlignment="1">
      <alignment vertical="top" wrapText="1"/>
    </xf>
    <xf numFmtId="14" fontId="5" fillId="4" borderId="0" xfId="54" applyNumberFormat="1" applyFont="1" applyFill="1" applyBorder="1" applyAlignment="1" applyProtection="1">
      <alignment horizontal="center" vertical="center" wrapText="1"/>
    </xf>
    <xf numFmtId="0" fontId="22" fillId="4" borderId="8" xfId="35" applyFont="1" applyFill="1" applyBorder="1" applyAlignment="1" applyProtection="1">
      <alignment horizontal="center" vertical="top" wrapText="1"/>
    </xf>
    <xf numFmtId="49" fontId="18" fillId="0" borderId="3" xfId="0" applyFont="1" applyBorder="1">
      <alignment vertical="top"/>
    </xf>
    <xf numFmtId="49" fontId="0" fillId="0" borderId="0" xfId="0" applyFont="1" applyBorder="1" applyAlignment="1">
      <alignment horizontal="center" vertical="top" wrapText="1"/>
    </xf>
    <xf numFmtId="49" fontId="0" fillId="0" borderId="0" xfId="0" applyFont="1" applyBorder="1" applyAlignment="1">
      <alignment vertical="top" wrapText="1"/>
    </xf>
    <xf numFmtId="49" fontId="6" fillId="0" borderId="0" xfId="0" applyFont="1" applyBorder="1" applyAlignment="1">
      <alignment vertical="top" wrapText="1"/>
    </xf>
    <xf numFmtId="49" fontId="32" fillId="0" borderId="0" xfId="0" applyFont="1" applyBorder="1" applyAlignment="1">
      <alignment vertical="top" wrapText="1"/>
    </xf>
    <xf numFmtId="1" fontId="0" fillId="0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Font="1" applyFill="1" applyBorder="1" applyAlignment="1" applyProtection="1">
      <alignment horizontal="center" vertical="top" wrapText="1"/>
    </xf>
    <xf numFmtId="49" fontId="6" fillId="0" borderId="0" xfId="0" applyFont="1" applyFill="1" applyBorder="1" applyAlignment="1" applyProtection="1">
      <alignment vertical="top" wrapText="1"/>
    </xf>
    <xf numFmtId="49" fontId="6" fillId="0" borderId="0" xfId="0" applyFont="1" applyFill="1" applyBorder="1" applyAlignment="1" applyProtection="1">
      <alignment horizontal="center" vertical="center" wrapText="1"/>
    </xf>
    <xf numFmtId="49" fontId="6" fillId="0" borderId="0" xfId="0" applyFont="1" applyFill="1" applyBorder="1" applyAlignment="1" applyProtection="1">
      <alignment horizontal="center" vertical="top" wrapText="1"/>
    </xf>
    <xf numFmtId="49" fontId="0" fillId="0" borderId="0" xfId="0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horizontal="center" wrapText="1"/>
    </xf>
    <xf numFmtId="165" fontId="6" fillId="0" borderId="0" xfId="0" applyNumberFormat="1" applyFont="1" applyFill="1" applyBorder="1" applyAlignment="1" applyProtection="1">
      <alignment horizontal="center" wrapText="1"/>
    </xf>
    <xf numFmtId="49" fontId="0" fillId="0" borderId="0" xfId="0" applyFont="1" applyBorder="1" applyAlignment="1">
      <alignment horizontal="right" vertical="top" wrapText="1"/>
    </xf>
    <xf numFmtId="49" fontId="0" fillId="0" borderId="0" xfId="0" applyFont="1" applyFill="1" applyBorder="1" applyAlignment="1" applyProtection="1">
      <alignment horizontal="right" vertical="top"/>
    </xf>
    <xf numFmtId="49" fontId="0" fillId="0" borderId="0" xfId="0" applyFont="1" applyBorder="1" applyAlignment="1">
      <alignment horizontal="left" vertical="center" wrapText="1" indent="1"/>
    </xf>
    <xf numFmtId="49" fontId="0" fillId="0" borderId="0" xfId="0" applyFont="1" applyBorder="1" applyAlignment="1" applyProtection="1">
      <alignment horizontal="left" vertical="top" wrapText="1" indent="2"/>
    </xf>
    <xf numFmtId="49" fontId="0" fillId="0" borderId="0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167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35" applyFont="1" applyFill="1" applyBorder="1" applyAlignment="1" applyProtection="1">
      <alignment horizontal="right" vertical="top"/>
    </xf>
    <xf numFmtId="0" fontId="22" fillId="0" borderId="0" xfId="35" applyFont="1" applyFill="1" applyBorder="1" applyAlignment="1" applyProtection="1">
      <alignment vertical="top" wrapText="1"/>
    </xf>
    <xf numFmtId="49" fontId="16" fillId="0" borderId="0" xfId="0" applyFont="1" applyFill="1" applyBorder="1" applyAlignment="1" applyProtection="1">
      <alignment horizontal="right" vertical="top"/>
    </xf>
    <xf numFmtId="49" fontId="33" fillId="0" borderId="0" xfId="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vertical="center" wrapText="1"/>
    </xf>
    <xf numFmtId="49" fontId="0" fillId="0" borderId="0" xfId="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alignment vertical="center" wrapText="1"/>
    </xf>
    <xf numFmtId="0" fontId="31" fillId="0" borderId="0" xfId="50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>
      <alignment vertical="top"/>
    </xf>
    <xf numFmtId="49" fontId="16" fillId="0" borderId="0" xfId="0" applyFont="1" applyFill="1" applyBorder="1" applyProtection="1">
      <alignment vertical="top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22" fillId="4" borderId="8" xfId="35" applyFont="1" applyFill="1" applyBorder="1" applyAlignment="1" applyProtection="1">
      <alignment vertical="top" wrapText="1"/>
    </xf>
    <xf numFmtId="0" fontId="13" fillId="4" borderId="0" xfId="54" applyNumberFormat="1" applyFont="1" applyFill="1" applyBorder="1" applyAlignment="1" applyProtection="1">
      <alignment horizontal="center" vertical="center" wrapText="1"/>
    </xf>
    <xf numFmtId="0" fontId="13" fillId="4" borderId="0" xfId="53" applyNumberFormat="1" applyFont="1" applyFill="1" applyBorder="1" applyAlignment="1" applyProtection="1">
      <alignment horizontal="center" vertical="center" wrapText="1"/>
    </xf>
    <xf numFmtId="0" fontId="13" fillId="0" borderId="0" xfId="43" applyFont="1" applyBorder="1" applyAlignment="1" applyProtection="1">
      <alignment vertical="center" wrapText="1"/>
    </xf>
    <xf numFmtId="0" fontId="25" fillId="0" borderId="0" xfId="43" applyFont="1" applyBorder="1" applyAlignment="1" applyProtection="1">
      <alignment vertical="center" wrapText="1"/>
    </xf>
    <xf numFmtId="49" fontId="25" fillId="0" borderId="0" xfId="0" applyFont="1" applyBorder="1" applyAlignment="1" applyProtection="1">
      <alignment horizontal="center" vertical="center" wrapText="1"/>
    </xf>
    <xf numFmtId="0" fontId="13" fillId="0" borderId="0" xfId="43" applyFont="1" applyFill="1" applyBorder="1" applyAlignment="1" applyProtection="1">
      <alignment horizontal="left" vertical="center" wrapText="1"/>
    </xf>
    <xf numFmtId="0" fontId="5" fillId="0" borderId="0" xfId="43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vertical="center" wrapText="1"/>
    </xf>
    <xf numFmtId="166" fontId="6" fillId="11" borderId="9" xfId="36" applyNumberFormat="1" applyFont="1" applyFill="1" applyBorder="1" applyAlignment="1" applyProtection="1">
      <alignment horizontal="left" vertical="center" wrapText="1"/>
    </xf>
    <xf numFmtId="0" fontId="29" fillId="0" borderId="0" xfId="28" applyFont="1" applyBorder="1" applyProtection="1"/>
    <xf numFmtId="49" fontId="6" fillId="0" borderId="0" xfId="0" applyFont="1" applyFill="1" applyBorder="1" applyAlignment="1" applyProtection="1">
      <alignment vertical="center"/>
    </xf>
    <xf numFmtId="0" fontId="20" fillId="0" borderId="10" xfId="32" applyNumberFormat="1" applyFont="1" applyFill="1" applyBorder="1" applyAlignment="1" applyProtection="1">
      <alignment horizontal="center" vertical="center"/>
    </xf>
    <xf numFmtId="0" fontId="20" fillId="0" borderId="11" xfId="32" applyNumberFormat="1" applyFont="1" applyFill="1" applyBorder="1" applyAlignment="1" applyProtection="1">
      <alignment horizontal="center" vertical="center"/>
    </xf>
    <xf numFmtId="49" fontId="5" fillId="0" borderId="12" xfId="32" applyNumberFormat="1" applyFont="1" applyFill="1" applyBorder="1" applyAlignment="1" applyProtection="1">
      <alignment horizontal="center" vertical="center" wrapText="1"/>
    </xf>
    <xf numFmtId="49" fontId="5" fillId="0" borderId="13" xfId="32" applyNumberFormat="1" applyFont="1" applyFill="1" applyBorder="1" applyAlignment="1" applyProtection="1">
      <alignment horizontal="center" vertical="center" wrapText="1"/>
    </xf>
    <xf numFmtId="49" fontId="5" fillId="0" borderId="10" xfId="32" applyNumberFormat="1" applyFont="1" applyFill="1" applyBorder="1" applyAlignment="1" applyProtection="1">
      <alignment horizontal="center" vertical="center" wrapText="1"/>
    </xf>
    <xf numFmtId="49" fontId="6" fillId="0" borderId="12" xfId="32" applyNumberFormat="1" applyFont="1" applyFill="1" applyBorder="1" applyAlignment="1" applyProtection="1">
      <alignment horizontal="center" vertical="center" wrapText="1"/>
    </xf>
    <xf numFmtId="0" fontId="6" fillId="0" borderId="14" xfId="32" applyNumberFormat="1" applyFont="1" applyFill="1" applyBorder="1" applyAlignment="1" applyProtection="1">
      <alignment horizontal="center" vertical="center" wrapText="1"/>
    </xf>
    <xf numFmtId="169" fontId="5" fillId="11" borderId="14" xfId="56" applyNumberFormat="1" applyFont="1" applyFill="1" applyBorder="1" applyAlignment="1" applyProtection="1">
      <alignment horizontal="center" vertical="center"/>
    </xf>
    <xf numFmtId="168" fontId="5" fillId="11" borderId="15" xfId="56" applyNumberFormat="1" applyFont="1" applyFill="1" applyBorder="1" applyAlignment="1" applyProtection="1">
      <alignment horizontal="center" vertical="center"/>
    </xf>
    <xf numFmtId="0" fontId="6" fillId="0" borderId="0" xfId="32" applyNumberFormat="1" applyFont="1" applyFill="1" applyBorder="1" applyAlignment="1" applyProtection="1">
      <alignment horizontal="center" vertical="center" wrapText="1"/>
    </xf>
    <xf numFmtId="4" fontId="5" fillId="0" borderId="0" xfId="32" applyNumberFormat="1" applyFont="1" applyFill="1" applyBorder="1" applyAlignment="1" applyProtection="1">
      <alignment horizontal="center" vertical="center"/>
    </xf>
    <xf numFmtId="166" fontId="5" fillId="0" borderId="0" xfId="32" applyNumberFormat="1" applyFont="1" applyFill="1" applyBorder="1" applyAlignment="1" applyProtection="1">
      <alignment horizontal="center" vertical="center"/>
    </xf>
    <xf numFmtId="49" fontId="6" fillId="0" borderId="0" xfId="0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32" applyNumberFormat="1" applyFont="1" applyFill="1" applyBorder="1" applyAlignment="1" applyProtection="1">
      <alignment horizontal="left"/>
    </xf>
    <xf numFmtId="0" fontId="5" fillId="0" borderId="0" xfId="32" applyNumberFormat="1" applyFont="1" applyFill="1" applyBorder="1" applyAlignment="1" applyProtection="1">
      <alignment horizontal="center"/>
    </xf>
    <xf numFmtId="49" fontId="16" fillId="0" borderId="16" xfId="0" applyFont="1" applyBorder="1" applyAlignment="1" applyProtection="1">
      <alignment wrapText="1"/>
    </xf>
    <xf numFmtId="49" fontId="24" fillId="0" borderId="17" xfId="0" applyFont="1" applyBorder="1" applyAlignment="1" applyProtection="1">
      <alignment vertical="center" wrapText="1"/>
    </xf>
    <xf numFmtId="49" fontId="16" fillId="0" borderId="18" xfId="0" applyFont="1" applyBorder="1" applyAlignment="1" applyProtection="1">
      <alignment wrapText="1"/>
    </xf>
    <xf numFmtId="49" fontId="16" fillId="0" borderId="19" xfId="0" applyFont="1" applyBorder="1" applyAlignment="1" applyProtection="1">
      <alignment vertical="center" wrapText="1"/>
    </xf>
    <xf numFmtId="49" fontId="24" fillId="0" borderId="19" xfId="0" applyFont="1" applyBorder="1" applyAlignment="1" applyProtection="1">
      <alignment vertical="center" wrapText="1"/>
    </xf>
    <xf numFmtId="49" fontId="16" fillId="0" borderId="18" xfId="0" applyFont="1" applyBorder="1" applyAlignment="1" applyProtection="1">
      <alignment horizontal="left" vertical="center" wrapText="1"/>
    </xf>
    <xf numFmtId="49" fontId="16" fillId="0" borderId="19" xfId="0" applyFont="1" applyBorder="1" applyAlignment="1" applyProtection="1">
      <alignment horizontal="left" vertical="center" wrapText="1"/>
    </xf>
    <xf numFmtId="49" fontId="16" fillId="0" borderId="19" xfId="0" applyFont="1" applyBorder="1" applyAlignment="1">
      <alignment vertical="center" wrapText="1"/>
    </xf>
    <xf numFmtId="49" fontId="16" fillId="0" borderId="20" xfId="0" applyFont="1" applyBorder="1" applyAlignment="1" applyProtection="1">
      <alignment wrapText="1"/>
    </xf>
    <xf numFmtId="0" fontId="6" fillId="4" borderId="21" xfId="48" applyNumberFormat="1" applyFont="1" applyFill="1" applyBorder="1" applyAlignment="1" applyProtection="1">
      <alignment horizontal="center" vertical="center" wrapText="1"/>
    </xf>
    <xf numFmtId="49" fontId="16" fillId="0" borderId="22" xfId="0" applyFont="1" applyBorder="1" applyAlignment="1" applyProtection="1">
      <alignment vertical="center" wrapText="1"/>
    </xf>
    <xf numFmtId="49" fontId="5" fillId="4" borderId="16" xfId="41" applyFont="1" applyFill="1" applyBorder="1" applyProtection="1">
      <alignment vertical="top"/>
    </xf>
    <xf numFmtId="49" fontId="5" fillId="4" borderId="21" xfId="41" applyFont="1" applyFill="1" applyBorder="1" applyProtection="1">
      <alignment vertical="top"/>
    </xf>
    <xf numFmtId="49" fontId="5" fillId="4" borderId="18" xfId="41" applyFont="1" applyFill="1" applyBorder="1" applyProtection="1">
      <alignment vertical="top"/>
    </xf>
    <xf numFmtId="0" fontId="6" fillId="4" borderId="19" xfId="48" applyNumberFormat="1" applyFont="1" applyFill="1" applyBorder="1" applyAlignment="1" applyProtection="1">
      <alignment horizontal="center" vertical="center" wrapText="1"/>
    </xf>
    <xf numFmtId="49" fontId="5" fillId="4" borderId="19" xfId="41" applyFont="1" applyFill="1" applyBorder="1" applyProtection="1">
      <alignment vertical="top"/>
    </xf>
    <xf numFmtId="49" fontId="5" fillId="0" borderId="18" xfId="41" applyFont="1" applyBorder="1" applyProtection="1">
      <alignment vertical="top"/>
    </xf>
    <xf numFmtId="49" fontId="5" fillId="0" borderId="19" xfId="41" applyFont="1" applyBorder="1" applyProtection="1">
      <alignment vertical="top"/>
    </xf>
    <xf numFmtId="49" fontId="5" fillId="0" borderId="20" xfId="41" applyFont="1" applyBorder="1" applyProtection="1">
      <alignment vertical="top"/>
    </xf>
    <xf numFmtId="49" fontId="5" fillId="0" borderId="23" xfId="41" applyFont="1" applyBorder="1" applyProtection="1">
      <alignment vertical="top"/>
    </xf>
    <xf numFmtId="49" fontId="5" fillId="0" borderId="22" xfId="41" applyFont="1" applyBorder="1" applyProtection="1">
      <alignment vertical="top"/>
    </xf>
    <xf numFmtId="49" fontId="5" fillId="4" borderId="20" xfId="41" applyFont="1" applyFill="1" applyBorder="1" applyProtection="1">
      <alignment vertical="top"/>
    </xf>
    <xf numFmtId="49" fontId="5" fillId="4" borderId="23" xfId="41" applyFont="1" applyFill="1" applyBorder="1" applyProtection="1">
      <alignment vertical="top"/>
    </xf>
    <xf numFmtId="49" fontId="5" fillId="4" borderId="22" xfId="41" applyFont="1" applyFill="1" applyBorder="1" applyProtection="1">
      <alignment vertical="top"/>
    </xf>
    <xf numFmtId="0" fontId="6" fillId="5" borderId="24" xfId="46" applyFont="1" applyFill="1" applyBorder="1" applyAlignment="1" applyProtection="1">
      <alignment horizontal="center" vertical="center" wrapText="1"/>
    </xf>
    <xf numFmtId="0" fontId="6" fillId="5" borderId="25" xfId="46" applyFont="1" applyFill="1" applyBorder="1" applyAlignment="1" applyProtection="1">
      <alignment horizontal="center" vertical="center" wrapText="1"/>
    </xf>
    <xf numFmtId="0" fontId="6" fillId="5" borderId="26" xfId="46" applyFont="1" applyFill="1" applyBorder="1" applyAlignment="1" applyProtection="1">
      <alignment horizontal="center" vertical="center" wrapText="1"/>
    </xf>
    <xf numFmtId="49" fontId="6" fillId="0" borderId="27" xfId="52" applyNumberFormat="1" applyFont="1" applyFill="1" applyBorder="1" applyAlignment="1" applyProtection="1">
      <alignment horizontal="center" vertical="center" wrapText="1"/>
    </xf>
    <xf numFmtId="0" fontId="6" fillId="4" borderId="28" xfId="46" applyFont="1" applyFill="1" applyBorder="1" applyAlignment="1" applyProtection="1">
      <alignment horizontal="center" vertical="center" wrapText="1"/>
    </xf>
    <xf numFmtId="0" fontId="6" fillId="4" borderId="29" xfId="46" applyFont="1" applyFill="1" applyBorder="1" applyAlignment="1" applyProtection="1">
      <alignment horizontal="center" vertical="center" wrapText="1"/>
    </xf>
    <xf numFmtId="0" fontId="6" fillId="4" borderId="30" xfId="46" applyFont="1" applyFill="1" applyBorder="1" applyAlignment="1" applyProtection="1">
      <alignment horizontal="center" vertical="center" wrapText="1"/>
    </xf>
    <xf numFmtId="0" fontId="6" fillId="4" borderId="31" xfId="54" applyNumberFormat="1" applyFont="1" applyFill="1" applyBorder="1" applyAlignment="1" applyProtection="1">
      <alignment horizontal="center" vertical="center" wrapText="1"/>
    </xf>
    <xf numFmtId="49" fontId="6" fillId="4" borderId="28" xfId="52" applyNumberFormat="1" applyFont="1" applyFill="1" applyBorder="1" applyAlignment="1" applyProtection="1">
      <alignment horizontal="center" vertical="center" wrapText="1"/>
    </xf>
    <xf numFmtId="0" fontId="6" fillId="4" borderId="28" xfId="54" applyNumberFormat="1" applyFont="1" applyFill="1" applyBorder="1" applyAlignment="1" applyProtection="1">
      <alignment horizontal="center" vertical="center" wrapText="1"/>
    </xf>
    <xf numFmtId="0" fontId="6" fillId="4" borderId="29" xfId="54" applyNumberFormat="1" applyFont="1" applyFill="1" applyBorder="1" applyAlignment="1" applyProtection="1">
      <alignment horizontal="center" vertical="center" wrapText="1"/>
    </xf>
    <xf numFmtId="49" fontId="6" fillId="0" borderId="28" xfId="54" applyNumberFormat="1" applyFont="1" applyFill="1" applyBorder="1" applyAlignment="1" applyProtection="1">
      <alignment horizontal="center" vertical="center" wrapText="1"/>
    </xf>
    <xf numFmtId="0" fontId="5" fillId="4" borderId="32" xfId="46" applyFont="1" applyFill="1" applyBorder="1" applyAlignment="1" applyProtection="1">
      <alignment horizontal="center" vertical="center" wrapText="1"/>
    </xf>
    <xf numFmtId="49" fontId="5" fillId="3" borderId="33" xfId="52" applyNumberFormat="1" applyFont="1" applyFill="1" applyBorder="1" applyAlignment="1" applyProtection="1">
      <alignment horizontal="center" vertical="center" wrapText="1"/>
      <protection locked="0"/>
    </xf>
    <xf numFmtId="49" fontId="5" fillId="4" borderId="32" xfId="52" applyNumberFormat="1" applyFont="1" applyFill="1" applyBorder="1" applyAlignment="1" applyProtection="1">
      <alignment horizontal="center" vertical="center" wrapText="1"/>
    </xf>
    <xf numFmtId="49" fontId="5" fillId="4" borderId="34" xfId="52" applyNumberFormat="1" applyFont="1" applyFill="1" applyBorder="1" applyAlignment="1" applyProtection="1">
      <alignment horizontal="center" vertical="center" wrapText="1"/>
    </xf>
    <xf numFmtId="49" fontId="14" fillId="3" borderId="35" xfId="23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38" applyFont="1" applyFill="1" applyBorder="1" applyAlignment="1" applyProtection="1">
      <alignment horizontal="center" vertical="center"/>
    </xf>
    <xf numFmtId="49" fontId="6" fillId="4" borderId="36" xfId="38" applyFont="1" applyFill="1" applyBorder="1" applyAlignment="1" applyProtection="1">
      <alignment horizontal="center" vertical="center"/>
    </xf>
    <xf numFmtId="49" fontId="6" fillId="4" borderId="37" xfId="38" applyFont="1" applyFill="1" applyBorder="1" applyAlignment="1" applyProtection="1">
      <alignment horizontal="center" vertical="center"/>
    </xf>
    <xf numFmtId="1" fontId="20" fillId="4" borderId="29" xfId="38" applyNumberFormat="1" applyFont="1" applyFill="1" applyBorder="1" applyAlignment="1" applyProtection="1">
      <alignment horizontal="center" vertical="center"/>
    </xf>
    <xf numFmtId="1" fontId="20" fillId="4" borderId="34" xfId="38" applyNumberFormat="1" applyFont="1" applyFill="1" applyBorder="1" applyAlignment="1" applyProtection="1">
      <alignment horizontal="center" vertical="center"/>
    </xf>
    <xf numFmtId="1" fontId="20" fillId="4" borderId="35" xfId="38" applyNumberFormat="1" applyFont="1" applyFill="1" applyBorder="1" applyAlignment="1" applyProtection="1">
      <alignment horizontal="center" vertical="center"/>
    </xf>
    <xf numFmtId="49" fontId="5" fillId="13" borderId="31" xfId="28" applyNumberFormat="1" applyFont="1" applyFill="1" applyBorder="1" applyAlignment="1" applyProtection="1">
      <alignment horizontal="left" vertical="center" wrapText="1"/>
    </xf>
    <xf numFmtId="49" fontId="5" fillId="13" borderId="36" xfId="28" applyNumberFormat="1" applyFont="1" applyFill="1" applyBorder="1" applyAlignment="1" applyProtection="1">
      <alignment horizontal="left" vertical="center" wrapText="1"/>
    </xf>
    <xf numFmtId="49" fontId="5" fillId="4" borderId="28" xfId="28" applyNumberFormat="1" applyFont="1" applyFill="1" applyBorder="1" applyAlignment="1" applyProtection="1">
      <alignment horizontal="left" vertical="center" wrapText="1"/>
    </xf>
    <xf numFmtId="49" fontId="5" fillId="4" borderId="32" xfId="28" applyNumberFormat="1" applyFont="1" applyFill="1" applyBorder="1" applyAlignment="1" applyProtection="1">
      <alignment horizontal="left" vertical="center" wrapText="1"/>
    </xf>
    <xf numFmtId="49" fontId="5" fillId="13" borderId="28" xfId="28" applyNumberFormat="1" applyFont="1" applyFill="1" applyBorder="1" applyAlignment="1" applyProtection="1">
      <alignment horizontal="left" vertical="center" wrapText="1"/>
    </xf>
    <xf numFmtId="49" fontId="5" fillId="13" borderId="32" xfId="28" applyNumberFormat="1" applyFont="1" applyFill="1" applyBorder="1" applyAlignment="1" applyProtection="1">
      <alignment horizontal="left" vertical="center" wrapText="1"/>
    </xf>
    <xf numFmtId="0" fontId="5" fillId="13" borderId="32" xfId="28" applyNumberFormat="1" applyFont="1" applyFill="1" applyBorder="1" applyAlignment="1" applyProtection="1">
      <alignment horizontal="left" vertical="center" wrapText="1"/>
    </xf>
    <xf numFmtId="49" fontId="5" fillId="4" borderId="29" xfId="28" applyNumberFormat="1" applyFont="1" applyFill="1" applyBorder="1" applyAlignment="1" applyProtection="1">
      <alignment horizontal="left" vertical="center" wrapText="1"/>
    </xf>
    <xf numFmtId="49" fontId="5" fillId="4" borderId="34" xfId="28" applyNumberFormat="1" applyFont="1" applyFill="1" applyBorder="1" applyAlignment="1" applyProtection="1">
      <alignment horizontal="left" vertical="center" wrapText="1"/>
    </xf>
    <xf numFmtId="49" fontId="6" fillId="0" borderId="36" xfId="32" applyNumberFormat="1" applyFont="1" applyFill="1" applyBorder="1" applyAlignment="1" applyProtection="1">
      <alignment horizontal="center" vertical="center" wrapText="1"/>
    </xf>
    <xf numFmtId="0" fontId="20" fillId="0" borderId="29" xfId="32" applyNumberFormat="1" applyFont="1" applyFill="1" applyBorder="1" applyAlignment="1" applyProtection="1">
      <alignment horizontal="center" vertical="center"/>
    </xf>
    <xf numFmtId="0" fontId="20" fillId="0" borderId="34" xfId="32" applyNumberFormat="1" applyFont="1" applyFill="1" applyBorder="1" applyAlignment="1" applyProtection="1">
      <alignment horizontal="center" vertical="center"/>
    </xf>
    <xf numFmtId="0" fontId="20" fillId="0" borderId="35" xfId="32" applyNumberFormat="1" applyFont="1" applyFill="1" applyBorder="1" applyAlignment="1" applyProtection="1">
      <alignment horizontal="center" vertical="center"/>
    </xf>
    <xf numFmtId="49" fontId="5" fillId="0" borderId="31" xfId="32" applyNumberFormat="1" applyFont="1" applyFill="1" applyBorder="1" applyAlignment="1" applyProtection="1">
      <alignment horizontal="center" vertical="center" wrapText="1"/>
    </xf>
    <xf numFmtId="49" fontId="5" fillId="3" borderId="36" xfId="32" applyNumberFormat="1" applyFont="1" applyFill="1" applyBorder="1" applyAlignment="1" applyProtection="1">
      <alignment horizontal="left" vertical="center" wrapText="1"/>
      <protection locked="0"/>
    </xf>
    <xf numFmtId="4" fontId="5" fillId="8" borderId="36" xfId="32" applyNumberFormat="1" applyFont="1" applyFill="1" applyBorder="1" applyAlignment="1" applyProtection="1">
      <alignment horizontal="center" vertical="center"/>
      <protection locked="0"/>
    </xf>
    <xf numFmtId="49" fontId="5" fillId="0" borderId="28" xfId="32" applyNumberFormat="1" applyFont="1" applyFill="1" applyBorder="1" applyAlignment="1" applyProtection="1">
      <alignment horizontal="center" vertical="center" wrapText="1"/>
    </xf>
    <xf numFmtId="4" fontId="5" fillId="8" borderId="32" xfId="32" applyNumberFormat="1" applyFont="1" applyFill="1" applyBorder="1" applyAlignment="1" applyProtection="1">
      <alignment horizontal="center" vertical="center"/>
      <protection locked="0"/>
    </xf>
    <xf numFmtId="49" fontId="5" fillId="0" borderId="29" xfId="32" applyNumberFormat="1" applyFont="1" applyFill="1" applyBorder="1" applyAlignment="1" applyProtection="1">
      <alignment horizontal="center" vertical="center" wrapText="1"/>
    </xf>
    <xf numFmtId="0" fontId="5" fillId="0" borderId="0" xfId="32" applyNumberFormat="1" applyFont="1" applyBorder="1" applyAlignment="1" applyProtection="1">
      <alignment wrapText="1"/>
    </xf>
    <xf numFmtId="49" fontId="6" fillId="0" borderId="31" xfId="32" applyNumberFormat="1" applyFont="1" applyFill="1" applyBorder="1" applyAlignment="1" applyProtection="1">
      <alignment horizontal="center" vertical="center" wrapText="1"/>
    </xf>
    <xf numFmtId="0" fontId="6" fillId="0" borderId="37" xfId="32" applyNumberFormat="1" applyFont="1" applyFill="1" applyBorder="1" applyAlignment="1" applyProtection="1">
      <alignment horizontal="center" vertical="center" wrapText="1"/>
    </xf>
    <xf numFmtId="0" fontId="6" fillId="0" borderId="32" xfId="32" applyNumberFormat="1" applyFont="1" applyFill="1" applyBorder="1" applyAlignment="1" applyProtection="1">
      <alignment horizontal="center" vertical="center" wrapText="1"/>
    </xf>
    <xf numFmtId="0" fontId="6" fillId="0" borderId="33" xfId="32" applyNumberFormat="1" applyFont="1" applyFill="1" applyBorder="1" applyAlignment="1" applyProtection="1">
      <alignment horizontal="center" vertical="center" wrapText="1"/>
    </xf>
    <xf numFmtId="49" fontId="5" fillId="0" borderId="36" xfId="32" applyNumberFormat="1" applyFont="1" applyFill="1" applyBorder="1" applyAlignment="1" applyProtection="1">
      <alignment horizontal="left" vertical="center" wrapText="1"/>
    </xf>
    <xf numFmtId="49" fontId="6" fillId="3" borderId="36" xfId="26" applyNumberFormat="1" applyFont="1" applyBorder="1" applyAlignment="1" applyProtection="1">
      <alignment horizontal="center" vertical="center" wrapText="1"/>
      <protection locked="0"/>
    </xf>
    <xf numFmtId="4" fontId="6" fillId="0" borderId="37" xfId="26" applyFont="1" applyFill="1" applyBorder="1" applyAlignment="1" applyProtection="1">
      <alignment horizontal="center" vertical="center"/>
    </xf>
    <xf numFmtId="49" fontId="5" fillId="0" borderId="32" xfId="32" applyNumberFormat="1" applyFont="1" applyFill="1" applyBorder="1" applyAlignment="1" applyProtection="1">
      <alignment horizontal="left" vertical="center" wrapText="1"/>
    </xf>
    <xf numFmtId="49" fontId="6" fillId="3" borderId="32" xfId="26" applyNumberFormat="1" applyFont="1" applyBorder="1" applyAlignment="1" applyProtection="1">
      <alignment horizontal="center" vertical="center"/>
      <protection locked="0"/>
    </xf>
    <xf numFmtId="4" fontId="6" fillId="0" borderId="33" xfId="26" applyFont="1" applyFill="1" applyBorder="1" applyAlignment="1" applyProtection="1">
      <alignment horizontal="center" vertical="center"/>
    </xf>
    <xf numFmtId="49" fontId="5" fillId="0" borderId="34" xfId="32" applyNumberFormat="1" applyFont="1" applyFill="1" applyBorder="1" applyAlignment="1" applyProtection="1">
      <alignment horizontal="left" vertical="center" wrapText="1"/>
    </xf>
    <xf numFmtId="49" fontId="6" fillId="3" borderId="34" xfId="26" applyNumberFormat="1" applyFont="1" applyBorder="1" applyAlignment="1" applyProtection="1">
      <alignment horizontal="center" vertical="center" wrapText="1"/>
      <protection locked="0"/>
    </xf>
    <xf numFmtId="4" fontId="6" fillId="11" borderId="34" xfId="26" applyFont="1" applyFill="1" applyBorder="1" applyAlignment="1" applyProtection="1">
      <alignment horizontal="center" vertical="center"/>
    </xf>
    <xf numFmtId="4" fontId="6" fillId="11" borderId="34" xfId="26" applyNumberFormat="1" applyFont="1" applyFill="1" applyBorder="1" applyAlignment="1" applyProtection="1">
      <alignment horizontal="center" vertical="center"/>
    </xf>
    <xf numFmtId="4" fontId="6" fillId="0" borderId="35" xfId="26" applyFont="1" applyFill="1" applyBorder="1" applyAlignment="1" applyProtection="1">
      <alignment horizontal="center" vertical="center"/>
    </xf>
    <xf numFmtId="49" fontId="6" fillId="0" borderId="31" xfId="0" applyFont="1" applyBorder="1" applyAlignment="1">
      <alignment horizontal="center" vertical="center" wrapText="1"/>
    </xf>
    <xf numFmtId="49" fontId="6" fillId="0" borderId="36" xfId="0" applyFont="1" applyBorder="1" applyAlignment="1">
      <alignment horizontal="center" vertical="center" wrapText="1"/>
    </xf>
    <xf numFmtId="49" fontId="6" fillId="0" borderId="37" xfId="0" applyFont="1" applyBorder="1" applyAlignment="1">
      <alignment horizontal="center" vertical="center" wrapText="1"/>
    </xf>
    <xf numFmtId="49" fontId="0" fillId="0" borderId="31" xfId="0" applyFont="1" applyBorder="1" applyAlignment="1">
      <alignment horizontal="left" vertical="center" wrapText="1" indent="1"/>
    </xf>
    <xf numFmtId="49" fontId="0" fillId="0" borderId="36" xfId="0" applyFont="1" applyBorder="1" applyAlignment="1">
      <alignment vertical="center" wrapText="1"/>
    </xf>
    <xf numFmtId="49" fontId="0" fillId="0" borderId="36" xfId="0" applyFont="1" applyBorder="1" applyAlignment="1">
      <alignment horizontal="center" vertical="center" wrapText="1"/>
    </xf>
    <xf numFmtId="49" fontId="0" fillId="0" borderId="37" xfId="0" applyFont="1" applyBorder="1" applyAlignment="1">
      <alignment horizontal="center" vertical="center" wrapText="1"/>
    </xf>
    <xf numFmtId="49" fontId="0" fillId="0" borderId="28" xfId="0" applyFont="1" applyBorder="1" applyAlignment="1">
      <alignment horizontal="left" vertical="center" wrapText="1" indent="1"/>
    </xf>
    <xf numFmtId="49" fontId="0" fillId="0" borderId="32" xfId="0" applyFont="1" applyBorder="1" applyAlignment="1" applyProtection="1">
      <alignment vertical="center" wrapText="1"/>
    </xf>
    <xf numFmtId="1" fontId="0" fillId="8" borderId="32" xfId="0" applyNumberFormat="1" applyFont="1" applyFill="1" applyBorder="1" applyAlignment="1" applyProtection="1">
      <alignment horizontal="center" vertical="center" wrapText="1"/>
      <protection locked="0"/>
    </xf>
    <xf numFmtId="1" fontId="0" fillId="8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2" xfId="0" applyFont="1" applyBorder="1" applyAlignment="1" applyProtection="1">
      <alignment horizontal="left" vertical="center" wrapText="1" indent="1"/>
    </xf>
    <xf numFmtId="1" fontId="0" fillId="0" borderId="32" xfId="0" applyNumberFormat="1" applyFont="1" applyFill="1" applyBorder="1" applyAlignment="1" applyProtection="1">
      <alignment horizontal="center" vertical="center" wrapText="1"/>
    </xf>
    <xf numFmtId="1" fontId="0" fillId="0" borderId="33" xfId="0" applyNumberFormat="1" applyFont="1" applyFill="1" applyBorder="1" applyAlignment="1" applyProtection="1">
      <alignment horizontal="center" vertical="center" wrapText="1"/>
    </xf>
    <xf numFmtId="49" fontId="0" fillId="0" borderId="32" xfId="0" applyFont="1" applyBorder="1" applyAlignment="1" applyProtection="1">
      <alignment horizontal="left" vertical="center" wrapText="1" indent="2"/>
    </xf>
    <xf numFmtId="49" fontId="0" fillId="0" borderId="29" xfId="0" applyFont="1" applyBorder="1" applyAlignment="1">
      <alignment horizontal="left" vertical="center" wrapText="1" indent="1"/>
    </xf>
    <xf numFmtId="49" fontId="0" fillId="0" borderId="34" xfId="0" applyFont="1" applyBorder="1" applyAlignment="1" applyProtection="1">
      <alignment horizontal="left" vertical="center" wrapText="1" indent="2"/>
    </xf>
    <xf numFmtId="49" fontId="6" fillId="0" borderId="32" xfId="0" applyFont="1" applyBorder="1" applyAlignment="1">
      <alignment horizontal="center" vertical="center" wrapText="1"/>
    </xf>
    <xf numFmtId="49" fontId="0" fillId="0" borderId="36" xfId="0" applyFont="1" applyBorder="1" applyAlignment="1">
      <alignment vertical="top" wrapText="1"/>
    </xf>
    <xf numFmtId="49" fontId="0" fillId="0" borderId="36" xfId="0" applyFont="1" applyFill="1" applyBorder="1" applyAlignment="1">
      <alignment horizontal="center" vertical="center" wrapText="1"/>
    </xf>
    <xf numFmtId="2" fontId="0" fillId="11" borderId="37" xfId="0" applyNumberFormat="1" applyFont="1" applyFill="1" applyBorder="1" applyAlignment="1" applyProtection="1">
      <alignment horizontal="center" vertical="center" wrapText="1"/>
    </xf>
    <xf numFmtId="49" fontId="0" fillId="0" borderId="32" xfId="0" applyFont="1" applyBorder="1" applyAlignment="1">
      <alignment vertical="top" wrapText="1"/>
    </xf>
    <xf numFmtId="49" fontId="0" fillId="0" borderId="32" xfId="0" applyFont="1" applyBorder="1" applyAlignment="1">
      <alignment horizontal="center" vertical="center" wrapText="1"/>
    </xf>
    <xf numFmtId="49" fontId="0" fillId="0" borderId="33" xfId="0" applyFont="1" applyBorder="1" applyAlignment="1">
      <alignment horizontal="center" vertical="center" wrapText="1"/>
    </xf>
    <xf numFmtId="49" fontId="0" fillId="0" borderId="32" xfId="0" applyFont="1" applyBorder="1" applyAlignment="1">
      <alignment horizontal="left" vertical="top" wrapText="1" indent="1"/>
    </xf>
    <xf numFmtId="1" fontId="0" fillId="11" borderId="32" xfId="0" applyNumberFormat="1" applyFont="1" applyFill="1" applyBorder="1" applyAlignment="1" applyProtection="1">
      <alignment horizontal="center" vertical="center" wrapText="1"/>
    </xf>
    <xf numFmtId="49" fontId="0" fillId="0" borderId="32" xfId="0" applyFont="1" applyBorder="1" applyAlignment="1">
      <alignment horizontal="left" vertical="top" wrapText="1" indent="2"/>
    </xf>
    <xf numFmtId="49" fontId="0" fillId="0" borderId="32" xfId="0" applyFont="1" applyFill="1" applyBorder="1" applyAlignment="1" applyProtection="1">
      <alignment horizontal="center" vertical="center" wrapText="1"/>
    </xf>
    <xf numFmtId="49" fontId="0" fillId="0" borderId="33" xfId="0" applyFont="1" applyFill="1" applyBorder="1" applyAlignment="1" applyProtection="1">
      <alignment horizontal="center" vertical="center" wrapText="1"/>
    </xf>
    <xf numFmtId="2" fontId="0" fillId="11" borderId="33" xfId="0" applyNumberFormat="1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left" vertical="top" wrapText="1" indent="1"/>
    </xf>
    <xf numFmtId="49" fontId="0" fillId="0" borderId="34" xfId="0" applyFont="1" applyBorder="1" applyAlignment="1">
      <alignment vertical="top" wrapText="1"/>
    </xf>
    <xf numFmtId="49" fontId="0" fillId="0" borderId="34" xfId="0" applyFont="1" applyFill="1" applyBorder="1" applyAlignment="1" applyProtection="1">
      <alignment horizontal="center" vertical="center" wrapText="1"/>
    </xf>
    <xf numFmtId="0" fontId="0" fillId="0" borderId="36" xfId="0" applyNumberFormat="1" applyFont="1" applyBorder="1" applyAlignment="1" applyProtection="1">
      <alignment vertical="top" wrapText="1"/>
    </xf>
    <xf numFmtId="0" fontId="0" fillId="0" borderId="32" xfId="0" applyNumberFormat="1" applyFont="1" applyBorder="1" applyAlignment="1" applyProtection="1">
      <alignment horizontal="left" vertical="top" wrapText="1" indent="1"/>
    </xf>
    <xf numFmtId="1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Border="1" applyAlignment="1" applyProtection="1">
      <alignment horizontal="left" vertical="top" wrapText="1" indent="2"/>
    </xf>
    <xf numFmtId="0" fontId="0" fillId="0" borderId="32" xfId="0" applyNumberFormat="1" applyFont="1" applyBorder="1" applyAlignment="1">
      <alignment vertical="top" wrapText="1"/>
    </xf>
    <xf numFmtId="1" fontId="0" fillId="11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ont="1" applyBorder="1" applyAlignment="1" applyProtection="1">
      <alignment horizontal="left" vertical="top" wrapText="1" indent="2"/>
    </xf>
    <xf numFmtId="1" fontId="0" fillId="11" borderId="34" xfId="0" applyNumberFormat="1" applyFont="1" applyFill="1" applyBorder="1" applyAlignment="1" applyProtection="1">
      <alignment horizontal="center" vertical="center" wrapText="1"/>
    </xf>
    <xf numFmtId="1" fontId="0" fillId="11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Font="1" applyBorder="1" applyAlignment="1">
      <alignment vertical="top" wrapText="1"/>
    </xf>
    <xf numFmtId="49" fontId="0" fillId="0" borderId="32" xfId="0" applyFont="1" applyFill="1" applyBorder="1" applyAlignment="1">
      <alignment horizontal="center" vertical="center" wrapText="1"/>
    </xf>
    <xf numFmtId="49" fontId="0" fillId="0" borderId="33" xfId="0" applyFont="1" applyFill="1" applyBorder="1" applyAlignment="1">
      <alignment horizontal="center" vertical="center" wrapText="1"/>
    </xf>
    <xf numFmtId="0" fontId="0" fillId="0" borderId="32" xfId="0" applyNumberFormat="1" applyFont="1" applyBorder="1" applyAlignment="1">
      <alignment horizontal="left" vertical="top" wrapText="1" indent="2"/>
    </xf>
    <xf numFmtId="0" fontId="0" fillId="0" borderId="34" xfId="0" applyNumberFormat="1" applyFont="1" applyBorder="1" applyAlignment="1">
      <alignment vertical="top" wrapText="1"/>
    </xf>
    <xf numFmtId="167" fontId="6" fillId="11" borderId="35" xfId="0" applyNumberFormat="1" applyFont="1" applyFill="1" applyBorder="1" applyAlignment="1" applyProtection="1">
      <alignment horizontal="center" vertical="center" wrapText="1"/>
    </xf>
    <xf numFmtId="49" fontId="6" fillId="0" borderId="31" xfId="0" applyFont="1" applyBorder="1" applyAlignment="1">
      <alignment horizontal="center" vertical="top" wrapText="1"/>
    </xf>
    <xf numFmtId="1" fontId="0" fillId="8" borderId="36" xfId="0" applyNumberFormat="1" applyFont="1" applyFill="1" applyBorder="1" applyAlignment="1" applyProtection="1">
      <alignment horizontal="center" vertical="center" wrapText="1"/>
      <protection locked="0"/>
    </xf>
    <xf numFmtId="1" fontId="0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>
      <alignment vertical="top" wrapText="1"/>
    </xf>
    <xf numFmtId="0" fontId="0" fillId="0" borderId="32" xfId="0" applyNumberFormat="1" applyFont="1" applyFill="1" applyBorder="1" applyAlignment="1">
      <alignment horizontal="left" vertical="top" wrapText="1"/>
    </xf>
    <xf numFmtId="2" fontId="0" fillId="0" borderId="32" xfId="0" applyNumberFormat="1" applyFont="1" applyFill="1" applyBorder="1" applyAlignment="1" applyProtection="1">
      <alignment horizontal="center" vertical="center" wrapText="1"/>
    </xf>
    <xf numFmtId="2" fontId="0" fillId="0" borderId="33" xfId="0" applyNumberFormat="1" applyFont="1" applyFill="1" applyBorder="1" applyAlignment="1" applyProtection="1">
      <alignment horizontal="center" vertical="center" wrapText="1"/>
    </xf>
    <xf numFmtId="49" fontId="0" fillId="3" borderId="32" xfId="0" applyFont="1" applyFill="1" applyBorder="1" applyAlignment="1" applyProtection="1">
      <alignment horizontal="left" vertical="top" wrapText="1" indent="2"/>
      <protection locked="0"/>
    </xf>
    <xf numFmtId="0" fontId="0" fillId="0" borderId="32" xfId="0" applyNumberFormat="1" applyFont="1" applyFill="1" applyBorder="1" applyAlignment="1" applyProtection="1">
      <alignment vertical="top" wrapText="1"/>
    </xf>
    <xf numFmtId="49" fontId="6" fillId="0" borderId="32" xfId="0" applyFont="1" applyBorder="1" applyAlignment="1">
      <alignment horizontal="center" vertical="top" wrapText="1"/>
    </xf>
    <xf numFmtId="0" fontId="0" fillId="0" borderId="36" xfId="0" applyNumberFormat="1" applyFont="1" applyFill="1" applyBorder="1" applyAlignment="1">
      <alignment vertical="top" wrapText="1"/>
    </xf>
    <xf numFmtId="1" fontId="0" fillId="11" borderId="36" xfId="0" applyNumberFormat="1" applyFont="1" applyFill="1" applyBorder="1" applyAlignment="1" applyProtection="1">
      <alignment horizontal="center" vertical="center" wrapText="1"/>
    </xf>
    <xf numFmtId="1" fontId="0" fillId="0" borderId="32" xfId="0" applyNumberFormat="1" applyFont="1" applyFill="1" applyBorder="1" applyAlignment="1">
      <alignment horizontal="center" vertical="center" wrapText="1"/>
    </xf>
    <xf numFmtId="0" fontId="0" fillId="0" borderId="32" xfId="0" applyNumberFormat="1" applyFont="1" applyFill="1" applyBorder="1" applyAlignment="1">
      <alignment horizontal="left" vertical="top" wrapText="1" indent="1"/>
    </xf>
    <xf numFmtId="0" fontId="0" fillId="0" borderId="32" xfId="0" applyNumberFormat="1" applyFont="1" applyFill="1" applyBorder="1" applyAlignment="1">
      <alignment horizontal="left" vertical="top" wrapText="1" indent="2"/>
    </xf>
    <xf numFmtId="0" fontId="0" fillId="0" borderId="34" xfId="0" applyNumberFormat="1" applyFont="1" applyFill="1" applyBorder="1" applyAlignment="1">
      <alignment vertical="top" wrapText="1"/>
    </xf>
    <xf numFmtId="0" fontId="6" fillId="0" borderId="36" xfId="32" applyNumberFormat="1" applyFont="1" applyFill="1" applyBorder="1" applyAlignment="1" applyProtection="1">
      <alignment horizontal="center" vertical="center" wrapText="1"/>
    </xf>
    <xf numFmtId="0" fontId="5" fillId="0" borderId="37" xfId="32" applyFont="1" applyBorder="1" applyAlignment="1" applyProtection="1">
      <alignment horizontal="center" vertical="center" wrapText="1"/>
    </xf>
    <xf numFmtId="0" fontId="5" fillId="0" borderId="35" xfId="32" applyFont="1" applyBorder="1" applyAlignment="1" applyProtection="1">
      <alignment horizontal="center" vertical="center" wrapText="1"/>
    </xf>
    <xf numFmtId="49" fontId="6" fillId="0" borderId="31" xfId="32" applyNumberFormat="1" applyFont="1" applyFill="1" applyBorder="1" applyAlignment="1" applyProtection="1">
      <alignment horizontal="left" vertical="center" wrapText="1" indent="1"/>
    </xf>
    <xf numFmtId="49" fontId="6" fillId="0" borderId="36" xfId="32" applyNumberFormat="1" applyFont="1" applyFill="1" applyBorder="1" applyAlignment="1" applyProtection="1">
      <alignment horizontal="left" vertical="center" wrapText="1"/>
    </xf>
    <xf numFmtId="4" fontId="6" fillId="0" borderId="36" xfId="26" applyFont="1" applyFill="1" applyBorder="1" applyAlignment="1" applyProtection="1">
      <alignment horizontal="center" vertical="center"/>
    </xf>
    <xf numFmtId="0" fontId="5" fillId="0" borderId="37" xfId="32" applyFont="1" applyBorder="1" applyAlignment="1" applyProtection="1">
      <alignment horizontal="left"/>
    </xf>
    <xf numFmtId="49" fontId="5" fillId="0" borderId="28" xfId="32" applyNumberFormat="1" applyFont="1" applyFill="1" applyBorder="1" applyAlignment="1" applyProtection="1">
      <alignment horizontal="left" vertical="center" wrapText="1" indent="1"/>
    </xf>
    <xf numFmtId="49" fontId="5" fillId="0" borderId="32" xfId="0" applyFont="1" applyFill="1" applyBorder="1" applyAlignment="1">
      <alignment vertical="center" wrapText="1"/>
    </xf>
    <xf numFmtId="4" fontId="5" fillId="11" borderId="32" xfId="26" applyNumberFormat="1" applyFont="1" applyFill="1" applyBorder="1" applyAlignment="1" applyProtection="1">
      <alignment horizontal="center" vertical="center"/>
    </xf>
    <xf numFmtId="0" fontId="5" fillId="0" borderId="33" xfId="32" applyFont="1" applyBorder="1" applyAlignment="1" applyProtection="1">
      <alignment horizontal="left"/>
    </xf>
    <xf numFmtId="16" fontId="5" fillId="0" borderId="32" xfId="0" applyNumberFormat="1" applyFont="1" applyFill="1" applyBorder="1" applyAlignment="1">
      <alignment vertical="center" wrapText="1"/>
    </xf>
    <xf numFmtId="49" fontId="5" fillId="0" borderId="32" xfId="0" applyNumberFormat="1" applyFont="1" applyFill="1" applyBorder="1" applyAlignment="1">
      <alignment vertical="center" wrapText="1"/>
    </xf>
    <xf numFmtId="49" fontId="5" fillId="0" borderId="29" xfId="32" applyNumberFormat="1" applyFont="1" applyFill="1" applyBorder="1" applyAlignment="1" applyProtection="1">
      <alignment horizontal="left" vertical="center" wrapText="1" indent="1"/>
    </xf>
    <xf numFmtId="49" fontId="5" fillId="0" borderId="34" xfId="0" applyNumberFormat="1" applyFont="1" applyFill="1" applyBorder="1" applyAlignment="1">
      <alignment vertical="center" wrapText="1"/>
    </xf>
    <xf numFmtId="4" fontId="5" fillId="11" borderId="34" xfId="26" applyNumberFormat="1" applyFont="1" applyFill="1" applyBorder="1" applyAlignment="1" applyProtection="1">
      <alignment horizontal="center" vertical="center"/>
    </xf>
    <xf numFmtId="0" fontId="5" fillId="0" borderId="35" xfId="32" applyFont="1" applyBorder="1" applyAlignment="1" applyProtection="1">
      <alignment horizontal="left"/>
    </xf>
    <xf numFmtId="49" fontId="6" fillId="0" borderId="36" xfId="0" applyNumberFormat="1" applyFont="1" applyFill="1" applyBorder="1" applyAlignment="1">
      <alignment vertical="center" wrapText="1"/>
    </xf>
    <xf numFmtId="4" fontId="5" fillId="0" borderId="36" xfId="26" applyFont="1" applyFill="1" applyBorder="1" applyAlignment="1" applyProtection="1">
      <alignment horizontal="center" vertical="center"/>
    </xf>
    <xf numFmtId="49" fontId="5" fillId="0" borderId="32" xfId="36" applyNumberFormat="1" applyFont="1" applyFill="1" applyBorder="1" applyAlignment="1">
      <alignment vertical="center" wrapText="1"/>
    </xf>
    <xf numFmtId="4" fontId="5" fillId="0" borderId="32" xfId="26" applyNumberFormat="1" applyFont="1" applyFill="1" applyBorder="1" applyAlignment="1" applyProtection="1">
      <alignment horizontal="center" vertical="center"/>
    </xf>
    <xf numFmtId="49" fontId="5" fillId="0" borderId="34" xfId="36" applyNumberFormat="1" applyFont="1" applyFill="1" applyBorder="1" applyAlignment="1">
      <alignment vertical="center" wrapText="1"/>
    </xf>
    <xf numFmtId="49" fontId="6" fillId="0" borderId="30" xfId="32" applyNumberFormat="1" applyFont="1" applyFill="1" applyBorder="1" applyAlignment="1" applyProtection="1">
      <alignment horizontal="left" vertical="center" wrapText="1" indent="1"/>
    </xf>
    <xf numFmtId="49" fontId="5" fillId="0" borderId="38" xfId="32" applyNumberFormat="1" applyFont="1" applyFill="1" applyBorder="1" applyAlignment="1" applyProtection="1">
      <alignment horizontal="left" vertical="center" wrapText="1"/>
    </xf>
    <xf numFmtId="4" fontId="6" fillId="11" borderId="38" xfId="26" applyNumberFormat="1" applyFont="1" applyFill="1" applyBorder="1" applyAlignment="1" applyProtection="1">
      <alignment horizontal="center" vertical="center"/>
    </xf>
    <xf numFmtId="0" fontId="5" fillId="0" borderId="39" xfId="32" applyFont="1" applyBorder="1" applyAlignment="1" applyProtection="1">
      <alignment horizontal="left"/>
    </xf>
    <xf numFmtId="0" fontId="6" fillId="0" borderId="37" xfId="32" applyFont="1" applyFill="1" applyBorder="1" applyAlignment="1" applyProtection="1">
      <alignment horizontal="center" vertical="center" wrapText="1"/>
    </xf>
    <xf numFmtId="49" fontId="0" fillId="0" borderId="36" xfId="0" applyBorder="1" applyAlignment="1">
      <alignment vertical="center" wrapText="1"/>
    </xf>
    <xf numFmtId="49" fontId="0" fillId="0" borderId="36" xfId="0" applyBorder="1" applyAlignment="1">
      <alignment horizontal="center" vertical="center" wrapText="1"/>
    </xf>
    <xf numFmtId="49" fontId="0" fillId="0" borderId="28" xfId="0" applyBorder="1" applyAlignment="1">
      <alignment horizontal="center" vertical="center" wrapText="1"/>
    </xf>
    <xf numFmtId="49" fontId="0" fillId="0" borderId="32" xfId="0" applyBorder="1" applyAlignment="1">
      <alignment vertical="center" wrapText="1"/>
    </xf>
    <xf numFmtId="49" fontId="0" fillId="0" borderId="32" xfId="0" applyBorder="1" applyAlignment="1">
      <alignment horizontal="center" vertical="center" wrapText="1"/>
    </xf>
    <xf numFmtId="171" fontId="0" fillId="11" borderId="33" xfId="0" applyNumberFormat="1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center" vertical="center" wrapText="1"/>
    </xf>
    <xf numFmtId="49" fontId="0" fillId="0" borderId="29" xfId="0" applyBorder="1" applyAlignment="1">
      <alignment horizontal="center" vertical="center" wrapText="1"/>
    </xf>
    <xf numFmtId="49" fontId="0" fillId="0" borderId="34" xfId="0" applyBorder="1" applyAlignment="1">
      <alignment vertical="center" wrapText="1"/>
    </xf>
    <xf numFmtId="49" fontId="0" fillId="0" borderId="34" xfId="0" applyBorder="1" applyAlignment="1">
      <alignment horizontal="center" vertical="center" wrapText="1"/>
    </xf>
    <xf numFmtId="0" fontId="5" fillId="0" borderId="28" xfId="32" applyNumberFormat="1" applyFont="1" applyBorder="1" applyAlignment="1" applyProtection="1">
      <alignment horizontal="center" vertical="center"/>
    </xf>
    <xf numFmtId="0" fontId="5" fillId="0" borderId="29" xfId="32" applyNumberFormat="1" applyFont="1" applyBorder="1" applyAlignment="1" applyProtection="1">
      <alignment horizontal="center" vertical="center"/>
    </xf>
    <xf numFmtId="0" fontId="0" fillId="3" borderId="40" xfId="0" applyNumberFormat="1" applyFill="1" applyBorder="1" applyAlignment="1" applyProtection="1">
      <alignment horizontal="left" vertical="center" wrapText="1"/>
      <protection locked="0"/>
    </xf>
    <xf numFmtId="170" fontId="6" fillId="11" borderId="34" xfId="26" applyNumberFormat="1" applyFont="1" applyFill="1" applyBorder="1" applyAlignment="1" applyProtection="1">
      <alignment horizontal="center" vertical="center"/>
    </xf>
    <xf numFmtId="0" fontId="5" fillId="0" borderId="0" xfId="37" applyProtection="1">
      <alignment horizontal="left" vertical="center"/>
    </xf>
    <xf numFmtId="0" fontId="6" fillId="4" borderId="41" xfId="46" applyFont="1" applyFill="1" applyBorder="1" applyAlignment="1" applyProtection="1">
      <alignment horizontal="center" vertical="center" wrapText="1"/>
    </xf>
    <xf numFmtId="1" fontId="0" fillId="11" borderId="37" xfId="0" applyNumberFormat="1" applyFont="1" applyFill="1" applyBorder="1" applyAlignment="1" applyProtection="1">
      <alignment horizontal="center" vertical="center" wrapText="1"/>
    </xf>
    <xf numFmtId="4" fontId="5" fillId="11" borderId="32" xfId="26" applyNumberFormat="1" applyFont="1" applyFill="1" applyBorder="1" applyAlignment="1" applyProtection="1">
      <alignment horizontal="right" vertical="center" indent="1"/>
    </xf>
    <xf numFmtId="4" fontId="5" fillId="11" borderId="34" xfId="26" applyNumberFormat="1" applyFont="1" applyFill="1" applyBorder="1" applyAlignment="1" applyProtection="1">
      <alignment horizontal="right" vertical="center" indent="1"/>
    </xf>
    <xf numFmtId="4" fontId="6" fillId="0" borderId="36" xfId="26" applyFont="1" applyFill="1" applyBorder="1" applyAlignment="1" applyProtection="1">
      <alignment horizontal="right" vertical="center" indent="1"/>
    </xf>
    <xf numFmtId="4" fontId="5" fillId="0" borderId="36" xfId="26" applyFont="1" applyFill="1" applyBorder="1" applyAlignment="1" applyProtection="1">
      <alignment horizontal="right" vertical="center" indent="1"/>
    </xf>
    <xf numFmtId="4" fontId="5" fillId="0" borderId="32" xfId="26" applyNumberFormat="1" applyFont="1" applyFill="1" applyBorder="1" applyAlignment="1" applyProtection="1">
      <alignment horizontal="right" vertical="center" indent="1"/>
    </xf>
    <xf numFmtId="170" fontId="6" fillId="11" borderId="38" xfId="26" applyNumberFormat="1" applyFont="1" applyFill="1" applyBorder="1" applyAlignment="1" applyProtection="1">
      <alignment horizontal="right" vertical="center" indent="1"/>
    </xf>
    <xf numFmtId="166" fontId="6" fillId="11" borderId="36" xfId="26" applyNumberFormat="1" applyFont="1" applyFill="1" applyBorder="1" applyAlignment="1" applyProtection="1">
      <alignment horizontal="right" vertical="center" indent="1"/>
    </xf>
    <xf numFmtId="49" fontId="5" fillId="0" borderId="0" xfId="0" applyFont="1">
      <alignment vertical="top"/>
    </xf>
    <xf numFmtId="49" fontId="5" fillId="0" borderId="0" xfId="0" applyFont="1" applyBorder="1">
      <alignment vertical="top"/>
    </xf>
    <xf numFmtId="0" fontId="18" fillId="0" borderId="0" xfId="32" applyFont="1" applyBorder="1" applyAlignment="1" applyProtection="1">
      <alignment horizontal="left"/>
    </xf>
    <xf numFmtId="49" fontId="18" fillId="0" borderId="0" xfId="0" applyFont="1" applyBorder="1">
      <alignment vertical="top"/>
    </xf>
    <xf numFmtId="0" fontId="18" fillId="0" borderId="0" xfId="32" applyFont="1" applyFill="1" applyBorder="1" applyAlignment="1" applyProtection="1">
      <alignment horizontal="left"/>
    </xf>
    <xf numFmtId="49" fontId="18" fillId="0" borderId="0" xfId="0" applyFont="1" applyFill="1" applyBorder="1" applyProtection="1">
      <alignment vertical="top"/>
    </xf>
    <xf numFmtId="0" fontId="34" fillId="0" borderId="0" xfId="32" applyFont="1" applyFill="1" applyBorder="1" applyAlignment="1" applyProtection="1">
      <alignment horizontal="left"/>
    </xf>
    <xf numFmtId="49" fontId="34" fillId="0" borderId="0" xfId="0" applyFont="1" applyFill="1" applyBorder="1" applyProtection="1">
      <alignment vertical="top"/>
    </xf>
    <xf numFmtId="49" fontId="34" fillId="0" borderId="0" xfId="32" applyNumberFormat="1" applyFont="1" applyFill="1" applyBorder="1" applyAlignment="1" applyProtection="1">
      <alignment horizontal="center" vertical="center" wrapText="1"/>
    </xf>
    <xf numFmtId="4" fontId="34" fillId="0" borderId="0" xfId="26" applyFont="1" applyFill="1" applyBorder="1" applyAlignment="1" applyProtection="1">
      <alignment horizontal="center" vertical="center"/>
    </xf>
    <xf numFmtId="4" fontId="18" fillId="0" borderId="0" xfId="26" applyFont="1" applyFill="1" applyBorder="1" applyAlignment="1" applyProtection="1">
      <alignment horizontal="center" vertical="center"/>
    </xf>
    <xf numFmtId="0" fontId="18" fillId="0" borderId="0" xfId="35" applyFont="1" applyFill="1" applyBorder="1" applyAlignment="1" applyProtection="1">
      <alignment vertical="top" wrapText="1"/>
    </xf>
    <xf numFmtId="0" fontId="18" fillId="0" borderId="0" xfId="35" applyFont="1" applyBorder="1" applyAlignment="1" applyProtection="1">
      <alignment horizontal="center" vertical="top" wrapText="1"/>
    </xf>
    <xf numFmtId="0" fontId="18" fillId="0" borderId="0" xfId="35" applyFont="1" applyBorder="1" applyAlignment="1" applyProtection="1">
      <alignment vertical="top" wrapText="1"/>
    </xf>
    <xf numFmtId="0" fontId="34" fillId="4" borderId="3" xfId="35" applyFont="1" applyFill="1" applyBorder="1" applyAlignment="1" applyProtection="1">
      <alignment vertical="top" wrapText="1"/>
    </xf>
    <xf numFmtId="0" fontId="34" fillId="0" borderId="0" xfId="35" applyFont="1" applyBorder="1" applyAlignment="1" applyProtection="1">
      <alignment horizontal="center" vertical="top" wrapText="1"/>
    </xf>
    <xf numFmtId="0" fontId="18" fillId="4" borderId="3" xfId="35" applyFont="1" applyFill="1" applyBorder="1" applyAlignment="1" applyProtection="1">
      <alignment vertical="top" wrapText="1"/>
    </xf>
    <xf numFmtId="0" fontId="18" fillId="4" borderId="0" xfId="35" applyFont="1" applyFill="1" applyBorder="1" applyAlignment="1" applyProtection="1">
      <alignment vertical="top" wrapText="1"/>
    </xf>
    <xf numFmtId="0" fontId="18" fillId="0" borderId="3" xfId="35" applyFont="1" applyBorder="1" applyAlignment="1" applyProtection="1">
      <alignment horizontal="center" vertical="top" wrapText="1"/>
    </xf>
    <xf numFmtId="49" fontId="18" fillId="0" borderId="0" xfId="32" applyNumberFormat="1" applyFont="1" applyFill="1" applyBorder="1" applyAlignment="1" applyProtection="1">
      <alignment horizontal="center" vertical="center" wrapText="1"/>
    </xf>
    <xf numFmtId="49" fontId="18" fillId="0" borderId="0" xfId="32" applyNumberFormat="1" applyFont="1" applyFill="1" applyBorder="1" applyAlignment="1" applyProtection="1">
      <alignment horizontal="left" vertical="center" wrapText="1"/>
    </xf>
    <xf numFmtId="171" fontId="6" fillId="11" borderId="35" xfId="49" applyNumberFormat="1" applyFont="1" applyFill="1" applyBorder="1" applyAlignment="1" applyProtection="1">
      <alignment horizontal="center" vertical="center" wrapText="1"/>
    </xf>
    <xf numFmtId="49" fontId="18" fillId="0" borderId="0" xfId="0" applyFont="1" applyFill="1" applyBorder="1" applyAlignment="1" applyProtection="1">
      <alignment vertical="center" wrapText="1"/>
    </xf>
    <xf numFmtId="49" fontId="18" fillId="0" borderId="0" xfId="36" applyNumberFormat="1" applyFont="1" applyFill="1" applyBorder="1" applyAlignment="1" applyProtection="1">
      <alignment vertical="center" wrapText="1"/>
    </xf>
    <xf numFmtId="49" fontId="34" fillId="0" borderId="0" xfId="36" applyNumberFormat="1" applyFont="1" applyFill="1" applyBorder="1" applyAlignment="1" applyProtection="1">
      <alignment vertical="center" wrapText="1"/>
    </xf>
    <xf numFmtId="0" fontId="18" fillId="0" borderId="0" xfId="32" applyFont="1" applyBorder="1" applyAlignment="1" applyProtection="1">
      <alignment horizontal="center" vertical="center" wrapText="1"/>
    </xf>
    <xf numFmtId="0" fontId="34" fillId="0" borderId="0" xfId="32" applyFont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49" fontId="34" fillId="0" borderId="0" xfId="0" applyFont="1">
      <alignment vertical="top"/>
    </xf>
    <xf numFmtId="0" fontId="34" fillId="0" borderId="0" xfId="32" applyFont="1" applyBorder="1" applyAlignment="1" applyProtection="1">
      <alignment horizontal="left"/>
    </xf>
    <xf numFmtId="49" fontId="18" fillId="0" borderId="0" xfId="0" applyNumberFormat="1" applyFont="1" applyFill="1" applyBorder="1" applyAlignment="1" applyProtection="1">
      <alignment vertical="center" wrapText="1"/>
    </xf>
    <xf numFmtId="0" fontId="34" fillId="0" borderId="31" xfId="49" applyFont="1" applyBorder="1" applyAlignment="1">
      <alignment horizontal="center" vertical="center" wrapText="1"/>
    </xf>
    <xf numFmtId="3" fontId="34" fillId="8" borderId="37" xfId="26" applyNumberFormat="1" applyFont="1" applyFill="1" applyBorder="1" applyAlignment="1" applyProtection="1">
      <alignment horizontal="center" vertical="center"/>
      <protection locked="0"/>
    </xf>
    <xf numFmtId="0" fontId="34" fillId="0" borderId="28" xfId="49" applyFont="1" applyBorder="1" applyAlignment="1">
      <alignment horizontal="center" vertical="center" wrapText="1"/>
    </xf>
    <xf numFmtId="3" fontId="34" fillId="8" borderId="33" xfId="26" applyNumberFormat="1" applyFont="1" applyFill="1" applyBorder="1" applyAlignment="1" applyProtection="1">
      <alignment horizontal="center" vertical="center"/>
      <protection locked="0"/>
    </xf>
    <xf numFmtId="3" fontId="18" fillId="11" borderId="33" xfId="49" applyNumberFormat="1" applyFont="1" applyFill="1" applyBorder="1" applyAlignment="1" applyProtection="1">
      <alignment horizontal="center" vertical="center" wrapText="1"/>
    </xf>
    <xf numFmtId="170" fontId="18" fillId="11" borderId="35" xfId="49" applyNumberFormat="1" applyFont="1" applyFill="1" applyBorder="1" applyAlignment="1" applyProtection="1">
      <alignment horizontal="center" vertical="center" wrapText="1"/>
    </xf>
    <xf numFmtId="0" fontId="20" fillId="0" borderId="41" xfId="32" applyNumberFormat="1" applyFont="1" applyFill="1" applyBorder="1" applyAlignment="1" applyProtection="1">
      <alignment horizontal="center" vertical="center"/>
    </xf>
    <xf numFmtId="0" fontId="20" fillId="0" borderId="42" xfId="32" applyNumberFormat="1" applyFont="1" applyFill="1" applyBorder="1" applyAlignment="1" applyProtection="1">
      <alignment horizontal="center" vertical="center"/>
    </xf>
    <xf numFmtId="0" fontId="20" fillId="0" borderId="43" xfId="32" applyNumberFormat="1" applyFont="1" applyFill="1" applyBorder="1" applyAlignment="1" applyProtection="1">
      <alignment horizontal="center" vertical="center"/>
    </xf>
    <xf numFmtId="0" fontId="20" fillId="0" borderId="31" xfId="32" applyNumberFormat="1" applyFont="1" applyFill="1" applyBorder="1" applyAlignment="1" applyProtection="1">
      <alignment horizontal="center" vertical="center"/>
    </xf>
    <xf numFmtId="0" fontId="20" fillId="0" borderId="36" xfId="32" applyNumberFormat="1" applyFont="1" applyFill="1" applyBorder="1" applyAlignment="1" applyProtection="1">
      <alignment horizontal="center" vertical="center"/>
    </xf>
    <xf numFmtId="0" fontId="6" fillId="0" borderId="36" xfId="32" applyNumberFormat="1" applyFont="1" applyFill="1" applyBorder="1" applyAlignment="1" applyProtection="1">
      <alignment horizontal="right" vertical="center"/>
    </xf>
    <xf numFmtId="49" fontId="0" fillId="0" borderId="36" xfId="0" applyFont="1" applyFill="1" applyBorder="1" applyAlignment="1" applyProtection="1">
      <alignment horizontal="center" vertical="center" wrapText="1"/>
    </xf>
    <xf numFmtId="3" fontId="0" fillId="11" borderId="33" xfId="0" applyNumberFormat="1" applyFont="1" applyFill="1" applyBorder="1" applyAlignment="1" applyProtection="1">
      <alignment horizontal="center" vertical="center" wrapText="1"/>
    </xf>
    <xf numFmtId="4" fontId="6" fillId="11" borderId="37" xfId="32" applyNumberFormat="1" applyFont="1" applyFill="1" applyBorder="1" applyAlignment="1" applyProtection="1">
      <alignment horizontal="left" vertical="center"/>
    </xf>
    <xf numFmtId="3" fontId="0" fillId="11" borderId="33" xfId="0" applyNumberFormat="1" applyFill="1" applyBorder="1" applyAlignment="1" applyProtection="1">
      <alignment horizontal="center" vertical="center" wrapText="1"/>
    </xf>
    <xf numFmtId="4" fontId="0" fillId="11" borderId="37" xfId="0" applyNumberFormat="1" applyFill="1" applyBorder="1" applyAlignment="1" applyProtection="1">
      <alignment horizontal="center" vertical="center" wrapText="1"/>
    </xf>
    <xf numFmtId="4" fontId="0" fillId="11" borderId="33" xfId="0" applyNumberFormat="1" applyFill="1" applyBorder="1" applyAlignment="1" applyProtection="1">
      <alignment horizontal="center" vertical="center" wrapText="1"/>
    </xf>
    <xf numFmtId="4" fontId="0" fillId="11" borderId="35" xfId="0" applyNumberFormat="1" applyFill="1" applyBorder="1" applyAlignment="1" applyProtection="1">
      <alignment horizontal="center" vertical="center" wrapText="1"/>
    </xf>
    <xf numFmtId="3" fontId="0" fillId="11" borderId="32" xfId="0" applyNumberFormat="1" applyFont="1" applyFill="1" applyBorder="1" applyAlignment="1" applyProtection="1">
      <alignment horizontal="center" vertical="center" wrapText="1"/>
    </xf>
    <xf numFmtId="0" fontId="35" fillId="0" borderId="0" xfId="32" applyNumberFormat="1" applyFont="1" applyBorder="1" applyAlignment="1">
      <alignment horizontal="center" vertical="center" wrapText="1"/>
    </xf>
    <xf numFmtId="49" fontId="0" fillId="0" borderId="0" xfId="0" applyFont="1" applyBorder="1" applyAlignment="1" applyProtection="1">
      <alignment vertical="top" wrapText="1"/>
    </xf>
    <xf numFmtId="1" fontId="0" fillId="0" borderId="0" xfId="0" applyNumberFormat="1" applyFont="1" applyBorder="1" applyAlignment="1" applyProtection="1">
      <alignment horizontal="center" vertical="center" wrapText="1"/>
    </xf>
    <xf numFmtId="49" fontId="22" fillId="0" borderId="0" xfId="0" applyFont="1" applyBorder="1" applyAlignment="1" applyProtection="1">
      <alignment vertical="top" wrapText="1"/>
    </xf>
    <xf numFmtId="49" fontId="0" fillId="0" borderId="0" xfId="0" applyFont="1" applyBorder="1" applyAlignment="1" applyProtection="1">
      <alignment horizontal="center" vertical="top" wrapText="1"/>
    </xf>
    <xf numFmtId="49" fontId="22" fillId="0" borderId="0" xfId="0" applyFont="1" applyBorder="1" applyAlignment="1" applyProtection="1">
      <alignment horizontal="center" vertical="top" wrapText="1"/>
    </xf>
    <xf numFmtId="49" fontId="43" fillId="0" borderId="29" xfId="0" applyFont="1" applyBorder="1" applyAlignment="1">
      <alignment horizontal="center" vertical="top" wrapText="1"/>
    </xf>
    <xf numFmtId="49" fontId="43" fillId="0" borderId="34" xfId="0" applyFont="1" applyBorder="1" applyAlignment="1">
      <alignment horizontal="center" vertical="top" wrapText="1"/>
    </xf>
    <xf numFmtId="49" fontId="43" fillId="0" borderId="35" xfId="0" applyFont="1" applyBorder="1" applyAlignment="1">
      <alignment horizontal="center" vertical="top" wrapText="1"/>
    </xf>
    <xf numFmtId="49" fontId="43" fillId="0" borderId="34" xfId="0" applyFont="1" applyBorder="1" applyAlignment="1">
      <alignment horizontal="center" vertical="center" wrapText="1"/>
    </xf>
    <xf numFmtId="49" fontId="43" fillId="0" borderId="35" xfId="0" applyFont="1" applyBorder="1" applyAlignment="1">
      <alignment horizontal="center" vertical="center" wrapText="1"/>
    </xf>
    <xf numFmtId="49" fontId="44" fillId="0" borderId="29" xfId="0" applyFont="1" applyBorder="1" applyAlignment="1">
      <alignment horizontal="center" vertical="center" wrapText="1"/>
    </xf>
    <xf numFmtId="49" fontId="44" fillId="0" borderId="34" xfId="0" applyFont="1" applyBorder="1" applyAlignment="1">
      <alignment horizontal="center" vertical="center" wrapText="1"/>
    </xf>
    <xf numFmtId="49" fontId="44" fillId="0" borderId="35" xfId="0" applyFont="1" applyBorder="1" applyAlignment="1">
      <alignment horizontal="center" vertical="center" wrapText="1"/>
    </xf>
    <xf numFmtId="49" fontId="14" fillId="10" borderId="37" xfId="23" applyNumberFormat="1" applyFont="1" applyFill="1" applyBorder="1" applyAlignment="1" applyProtection="1">
      <alignment horizontal="center" vertical="center"/>
    </xf>
    <xf numFmtId="49" fontId="14" fillId="10" borderId="33" xfId="23" applyNumberFormat="1" applyFont="1" applyFill="1" applyBorder="1" applyAlignment="1" applyProtection="1">
      <alignment horizontal="center" vertical="center"/>
    </xf>
    <xf numFmtId="49" fontId="14" fillId="10" borderId="35" xfId="23" applyNumberFormat="1" applyFont="1" applyFill="1" applyBorder="1" applyAlignment="1" applyProtection="1">
      <alignment horizontal="center" vertical="center"/>
    </xf>
    <xf numFmtId="172" fontId="5" fillId="11" borderId="11" xfId="56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Border="1" applyAlignment="1">
      <alignment horizontal="center" vertical="center" wrapText="1"/>
    </xf>
    <xf numFmtId="0" fontId="6" fillId="0" borderId="37" xfId="0" applyNumberFormat="1" applyFont="1" applyBorder="1" applyAlignment="1">
      <alignment horizontal="center" vertical="center" wrapText="1"/>
    </xf>
    <xf numFmtId="0" fontId="0" fillId="0" borderId="0" xfId="0" applyNumberFormat="1" applyProtection="1">
      <alignment vertical="top"/>
    </xf>
    <xf numFmtId="49" fontId="0" fillId="0" borderId="32" xfId="0" applyBorder="1" applyAlignment="1">
      <alignment horizontal="left" vertical="top" wrapText="1" indent="1"/>
    </xf>
    <xf numFmtId="0" fontId="0" fillId="0" borderId="32" xfId="0" applyNumberFormat="1" applyBorder="1" applyAlignment="1">
      <alignment horizontal="left" vertical="top" wrapText="1" indent="1"/>
    </xf>
    <xf numFmtId="2" fontId="0" fillId="11" borderId="32" xfId="0" applyNumberFormat="1" applyFont="1" applyFill="1" applyBorder="1" applyAlignment="1" applyProtection="1">
      <alignment horizontal="center" vertical="center" wrapText="1"/>
    </xf>
    <xf numFmtId="4" fontId="0" fillId="11" borderId="33" xfId="0" applyNumberFormat="1" applyFont="1" applyFill="1" applyBorder="1" applyAlignment="1" applyProtection="1">
      <alignment horizontal="center" vertical="center" wrapText="1"/>
    </xf>
    <xf numFmtId="4" fontId="0" fillId="11" borderId="32" xfId="0" applyNumberFormat="1" applyFont="1" applyFill="1" applyBorder="1" applyAlignment="1" applyProtection="1">
      <alignment horizontal="center" vertical="center" wrapText="1"/>
    </xf>
    <xf numFmtId="49" fontId="5" fillId="0" borderId="41" xfId="32" applyNumberFormat="1" applyFont="1" applyFill="1" applyBorder="1" applyAlignment="1" applyProtection="1">
      <alignment horizontal="center" vertical="center" wrapText="1"/>
    </xf>
    <xf numFmtId="4" fontId="5" fillId="8" borderId="42" xfId="32" applyNumberFormat="1" applyFont="1" applyFill="1" applyBorder="1" applyAlignment="1" applyProtection="1">
      <alignment horizontal="center" vertical="center"/>
      <protection locked="0"/>
    </xf>
    <xf numFmtId="0" fontId="20" fillId="0" borderId="44" xfId="32" applyNumberFormat="1" applyFont="1" applyFill="1" applyBorder="1" applyAlignment="1" applyProtection="1">
      <alignment horizontal="center" vertical="center"/>
    </xf>
    <xf numFmtId="3" fontId="5" fillId="8" borderId="45" xfId="32" applyNumberFormat="1" applyFont="1" applyFill="1" applyBorder="1" applyAlignment="1" applyProtection="1">
      <alignment horizontal="center" vertical="center"/>
      <protection locked="0"/>
    </xf>
    <xf numFmtId="3" fontId="5" fillId="8" borderId="46" xfId="32" applyNumberFormat="1" applyFont="1" applyFill="1" applyBorder="1" applyAlignment="1" applyProtection="1">
      <alignment horizontal="center" vertical="center"/>
      <protection locked="0"/>
    </xf>
    <xf numFmtId="3" fontId="5" fillId="8" borderId="47" xfId="32" applyNumberFormat="1" applyFont="1" applyFill="1" applyBorder="1" applyAlignment="1" applyProtection="1">
      <alignment horizontal="center" vertical="center"/>
      <protection locked="0"/>
    </xf>
    <xf numFmtId="0" fontId="5" fillId="0" borderId="48" xfId="32" applyFont="1" applyBorder="1" applyAlignment="1" applyProtection="1">
      <alignment horizontal="left"/>
    </xf>
    <xf numFmtId="0" fontId="5" fillId="0" borderId="48" xfId="32" applyNumberFormat="1" applyFont="1" applyBorder="1" applyAlignment="1" applyProtection="1">
      <alignment horizontal="left"/>
    </xf>
    <xf numFmtId="0" fontId="5" fillId="0" borderId="48" xfId="32" applyNumberFormat="1" applyFont="1" applyBorder="1" applyAlignment="1">
      <alignment horizontal="left"/>
    </xf>
    <xf numFmtId="49" fontId="5" fillId="14" borderId="49" xfId="32" applyNumberFormat="1" applyFont="1" applyFill="1" applyBorder="1" applyAlignment="1" applyProtection="1">
      <alignment horizontal="center" vertical="center" wrapText="1"/>
    </xf>
    <xf numFmtId="4" fontId="5" fillId="14" borderId="50" xfId="32" applyNumberFormat="1" applyFont="1" applyFill="1" applyBorder="1" applyAlignment="1" applyProtection="1">
      <alignment horizontal="center" vertical="center"/>
    </xf>
    <xf numFmtId="3" fontId="5" fillId="14" borderId="5" xfId="32" applyNumberFormat="1" applyFont="1" applyFill="1" applyBorder="1" applyAlignment="1" applyProtection="1">
      <alignment horizontal="center" vertical="center"/>
    </xf>
    <xf numFmtId="0" fontId="45" fillId="14" borderId="50" xfId="32" applyNumberFormat="1" applyFont="1" applyFill="1" applyBorder="1" applyAlignment="1" applyProtection="1">
      <alignment horizontal="left" vertical="center" wrapText="1"/>
    </xf>
    <xf numFmtId="49" fontId="5" fillId="3" borderId="51" xfId="32" applyNumberFormat="1" applyFont="1" applyFill="1" applyBorder="1" applyAlignment="1" applyProtection="1">
      <alignment horizontal="left" vertical="center" wrapText="1"/>
      <protection locked="0"/>
    </xf>
    <xf numFmtId="3" fontId="5" fillId="0" borderId="0" xfId="32" applyNumberFormat="1" applyFont="1" applyFill="1" applyBorder="1" applyAlignment="1" applyProtection="1">
      <alignment horizontal="center" vertical="center"/>
    </xf>
    <xf numFmtId="0" fontId="40" fillId="0" borderId="0" xfId="35" applyFont="1" applyFill="1" applyBorder="1" applyAlignment="1" applyProtection="1">
      <alignment horizontal="right" vertical="center" wrapText="1"/>
    </xf>
    <xf numFmtId="49" fontId="5" fillId="0" borderId="51" xfId="32" applyNumberFormat="1" applyFont="1" applyFill="1" applyBorder="1" applyAlignment="1" applyProtection="1">
      <alignment horizontal="center" vertical="center" wrapText="1"/>
    </xf>
    <xf numFmtId="0" fontId="41" fillId="0" borderId="0" xfId="45" applyFont="1">
      <alignment horizontal="left" vertical="center"/>
    </xf>
    <xf numFmtId="0" fontId="12" fillId="0" borderId="0" xfId="45" applyFont="1">
      <alignment horizontal="left" vertical="center"/>
    </xf>
    <xf numFmtId="0" fontId="17" fillId="0" borderId="0" xfId="51" applyFont="1" applyFill="1" applyBorder="1" applyAlignment="1" applyProtection="1">
      <alignment vertical="center" wrapText="1"/>
    </xf>
    <xf numFmtId="49" fontId="44" fillId="0" borderId="42" xfId="0" applyFont="1" applyBorder="1" applyAlignment="1">
      <alignment horizontal="center" vertical="center" wrapText="1"/>
    </xf>
    <xf numFmtId="49" fontId="44" fillId="0" borderId="43" xfId="0" applyFont="1" applyBorder="1" applyAlignment="1">
      <alignment horizontal="center" vertical="center" wrapText="1"/>
    </xf>
    <xf numFmtId="49" fontId="31" fillId="0" borderId="0" xfId="0" applyFont="1" applyFill="1" applyBorder="1" applyAlignment="1" applyProtection="1">
      <alignment horizontal="center" vertical="center" wrapText="1"/>
    </xf>
    <xf numFmtId="0" fontId="5" fillId="0" borderId="0" xfId="51" applyFont="1" applyAlignment="1">
      <alignment vertical="center" wrapText="1"/>
    </xf>
    <xf numFmtId="49" fontId="5" fillId="0" borderId="3" xfId="0" applyFont="1" applyBorder="1">
      <alignment vertical="top"/>
    </xf>
    <xf numFmtId="49" fontId="44" fillId="0" borderId="41" xfId="0" applyFont="1" applyBorder="1" applyAlignment="1">
      <alignment horizontal="center" vertical="center" wrapText="1"/>
    </xf>
    <xf numFmtId="0" fontId="5" fillId="0" borderId="51" xfId="32" applyNumberFormat="1" applyFont="1" applyFill="1" applyBorder="1" applyAlignment="1" applyProtection="1">
      <alignment horizontal="left" vertical="center" wrapText="1"/>
    </xf>
    <xf numFmtId="1" fontId="0" fillId="0" borderId="51" xfId="0" applyNumberFormat="1" applyFont="1" applyFill="1" applyBorder="1" applyAlignment="1" applyProtection="1">
      <alignment horizontal="center" vertical="center" wrapText="1"/>
    </xf>
    <xf numFmtId="49" fontId="5" fillId="0" borderId="51" xfId="32" applyNumberFormat="1" applyFont="1" applyFill="1" applyBorder="1" applyAlignment="1" applyProtection="1">
      <alignment horizontal="left" vertical="center" wrapText="1" indent="1"/>
    </xf>
    <xf numFmtId="3" fontId="0" fillId="3" borderId="5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1" xfId="32" applyNumberFormat="1" applyFont="1" applyFill="1" applyBorder="1" applyAlignment="1" applyProtection="1">
      <alignment horizontal="left" vertical="center" wrapText="1"/>
    </xf>
    <xf numFmtId="49" fontId="5" fillId="0" borderId="51" xfId="32" applyNumberFormat="1" applyFont="1" applyFill="1" applyBorder="1" applyAlignment="1" applyProtection="1">
      <alignment horizontal="left" vertical="center" wrapText="1" indent="2"/>
    </xf>
    <xf numFmtId="0" fontId="5" fillId="0" borderId="51" xfId="32" applyNumberFormat="1" applyFont="1" applyFill="1" applyBorder="1" applyAlignment="1" applyProtection="1">
      <alignment horizontal="left" vertical="center" wrapText="1" indent="1"/>
    </xf>
    <xf numFmtId="49" fontId="0" fillId="0" borderId="46" xfId="0" applyFont="1" applyFill="1" applyBorder="1" applyAlignment="1" applyProtection="1">
      <alignment horizontal="center" vertical="center" wrapText="1"/>
    </xf>
    <xf numFmtId="49" fontId="0" fillId="0" borderId="44" xfId="0" applyFont="1" applyFill="1" applyBorder="1" applyAlignment="1" applyProtection="1">
      <alignment horizontal="center" vertical="center" wrapText="1"/>
    </xf>
    <xf numFmtId="2" fontId="0" fillId="11" borderId="52" xfId="0" applyNumberFormat="1" applyFont="1" applyFill="1" applyBorder="1" applyAlignment="1" applyProtection="1">
      <alignment horizontal="center" vertical="center" wrapText="1"/>
    </xf>
    <xf numFmtId="166" fontId="5" fillId="11" borderId="51" xfId="32" applyNumberFormat="1" applyFont="1" applyFill="1" applyBorder="1" applyAlignment="1" applyProtection="1">
      <alignment horizontal="center" vertical="center"/>
    </xf>
    <xf numFmtId="2" fontId="0" fillId="11" borderId="51" xfId="0" applyNumberFormat="1" applyFont="1" applyFill="1" applyBorder="1" applyAlignment="1" applyProtection="1">
      <alignment horizontal="center" vertical="center" wrapText="1"/>
    </xf>
    <xf numFmtId="167" fontId="6" fillId="11" borderId="51" xfId="0" applyNumberFormat="1" applyFont="1" applyFill="1" applyBorder="1" applyAlignment="1" applyProtection="1">
      <alignment horizontal="center" vertical="center" wrapText="1"/>
    </xf>
    <xf numFmtId="49" fontId="0" fillId="0" borderId="31" xfId="0" applyFont="1" applyBorder="1" applyAlignment="1">
      <alignment horizontal="center" vertical="center" wrapText="1"/>
    </xf>
    <xf numFmtId="49" fontId="0" fillId="0" borderId="28" xfId="0" applyFont="1" applyBorder="1" applyAlignment="1">
      <alignment horizontal="center" vertical="center" wrapText="1"/>
    </xf>
    <xf numFmtId="49" fontId="0" fillId="0" borderId="29" xfId="0" applyFont="1" applyBorder="1" applyAlignment="1">
      <alignment horizontal="center" vertical="center" wrapText="1"/>
    </xf>
    <xf numFmtId="49" fontId="0" fillId="0" borderId="51" xfId="0" applyFont="1" applyBorder="1" applyAlignment="1">
      <alignment horizontal="center" vertical="center" wrapText="1"/>
    </xf>
    <xf numFmtId="49" fontId="0" fillId="3" borderId="33" xfId="52" applyNumberFormat="1" applyFont="1" applyFill="1" applyBorder="1" applyAlignment="1" applyProtection="1">
      <alignment horizontal="center" vertical="center" wrapText="1"/>
      <protection locked="0"/>
    </xf>
    <xf numFmtId="4" fontId="5" fillId="8" borderId="51" xfId="32" applyNumberFormat="1" applyFont="1" applyFill="1" applyBorder="1" applyAlignment="1" applyProtection="1">
      <alignment horizontal="center" vertical="center" wrapText="1"/>
      <protection locked="0"/>
    </xf>
    <xf numFmtId="3" fontId="5" fillId="8" borderId="51" xfId="32" applyNumberFormat="1" applyFont="1" applyFill="1" applyBorder="1" applyAlignment="1" applyProtection="1">
      <alignment horizontal="center" vertical="center" wrapText="1"/>
      <protection locked="0"/>
    </xf>
    <xf numFmtId="0" fontId="6" fillId="11" borderId="35" xfId="49" applyNumberFormat="1" applyFont="1" applyFill="1" applyBorder="1" applyAlignment="1" applyProtection="1">
      <alignment horizontal="center" vertical="center" wrapText="1"/>
    </xf>
    <xf numFmtId="167" fontId="0" fillId="11" borderId="32" xfId="0" applyNumberFormat="1" applyFont="1" applyFill="1" applyBorder="1" applyAlignment="1" applyProtection="1">
      <alignment horizontal="center" vertical="center" wrapText="1"/>
    </xf>
    <xf numFmtId="166" fontId="0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3" xfId="32" applyFont="1" applyBorder="1" applyAlignment="1" applyProtection="1">
      <alignment horizontal="left"/>
    </xf>
    <xf numFmtId="166" fontId="5" fillId="11" borderId="54" xfId="26" applyNumberFormat="1" applyFont="1" applyFill="1" applyBorder="1" applyAlignment="1" applyProtection="1">
      <alignment horizontal="right" vertical="center" indent="1"/>
    </xf>
    <xf numFmtId="49" fontId="5" fillId="0" borderId="55" xfId="0" applyFont="1" applyFill="1" applyBorder="1" applyAlignment="1">
      <alignment vertical="center" wrapText="1"/>
    </xf>
    <xf numFmtId="4" fontId="6" fillId="8" borderId="36" xfId="26" applyNumberFormat="1" applyFont="1" applyFill="1" applyBorder="1" applyAlignment="1" applyProtection="1">
      <alignment horizontal="center" vertical="center"/>
      <protection locked="0"/>
    </xf>
    <xf numFmtId="4" fontId="6" fillId="8" borderId="32" xfId="26" applyNumberFormat="1" applyFont="1" applyFill="1" applyBorder="1" applyAlignment="1" applyProtection="1">
      <alignment horizontal="center" vertical="center"/>
      <protection locked="0"/>
    </xf>
    <xf numFmtId="4" fontId="6" fillId="8" borderId="34" xfId="26" applyNumberFormat="1" applyFont="1" applyFill="1" applyBorder="1" applyAlignment="1" applyProtection="1">
      <alignment horizontal="center" vertical="center"/>
      <protection locked="0"/>
    </xf>
    <xf numFmtId="3" fontId="0" fillId="8" borderId="32" xfId="0" applyNumberFormat="1" applyFont="1" applyFill="1" applyBorder="1" applyAlignment="1" applyProtection="1">
      <alignment horizontal="center" vertical="center" wrapText="1"/>
      <protection locked="0"/>
    </xf>
    <xf numFmtId="3" fontId="0" fillId="8" borderId="33" xfId="0" applyNumberFormat="1" applyFont="1" applyFill="1" applyBorder="1" applyAlignment="1" applyProtection="1">
      <alignment horizontal="center" vertical="center" wrapText="1"/>
      <protection locked="0"/>
    </xf>
    <xf numFmtId="4" fontId="0" fillId="8" borderId="32" xfId="0" applyNumberFormat="1" applyFont="1" applyFill="1" applyBorder="1" applyAlignment="1" applyProtection="1">
      <alignment horizontal="center" vertical="center" wrapText="1"/>
      <protection locked="0"/>
    </xf>
    <xf numFmtId="4" fontId="0" fillId="8" borderId="33" xfId="0" applyNumberFormat="1" applyFont="1" applyFill="1" applyBorder="1" applyAlignment="1" applyProtection="1">
      <alignment horizontal="center" vertical="center" wrapText="1"/>
      <protection locked="0"/>
    </xf>
    <xf numFmtId="3" fontId="0" fillId="8" borderId="34" xfId="0" applyNumberFormat="1" applyFont="1" applyFill="1" applyBorder="1" applyAlignment="1" applyProtection="1">
      <alignment horizontal="center" vertical="center" wrapText="1"/>
      <protection locked="0"/>
    </xf>
    <xf numFmtId="3" fontId="0" fillId="8" borderId="35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166" fontId="0" fillId="8" borderId="32" xfId="0" applyNumberFormat="1" applyFont="1" applyFill="1" applyBorder="1" applyAlignment="1" applyProtection="1">
      <alignment horizontal="center" vertical="center" wrapText="1"/>
      <protection locked="0"/>
    </xf>
    <xf numFmtId="166" fontId="0" fillId="8" borderId="33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11" borderId="33" xfId="0" applyNumberFormat="1" applyFont="1" applyFill="1" applyBorder="1" applyAlignment="1" applyProtection="1">
      <alignment horizontal="center" vertical="center" wrapText="1"/>
    </xf>
    <xf numFmtId="165" fontId="0" fillId="11" borderId="33" xfId="0" applyNumberFormat="1" applyFont="1" applyFill="1" applyBorder="1" applyAlignment="1" applyProtection="1">
      <alignment horizontal="center" vertical="center" wrapText="1"/>
    </xf>
    <xf numFmtId="49" fontId="0" fillId="0" borderId="0" xfId="0" applyFont="1" applyFill="1" applyBorder="1" applyAlignment="1">
      <alignment vertical="top" wrapText="1"/>
    </xf>
    <xf numFmtId="49" fontId="48" fillId="0" borderId="0" xfId="0" applyFont="1" applyFill="1" applyBorder="1" applyProtection="1">
      <alignment vertical="top"/>
    </xf>
    <xf numFmtId="49" fontId="0" fillId="0" borderId="0" xfId="0" applyFill="1" applyAlignment="1">
      <alignment vertical="top" wrapText="1"/>
    </xf>
    <xf numFmtId="2" fontId="0" fillId="4" borderId="33" xfId="0" applyNumberFormat="1" applyFill="1" applyBorder="1" applyAlignment="1" applyProtection="1">
      <alignment horizontal="center" vertical="center" wrapText="1"/>
    </xf>
    <xf numFmtId="0" fontId="6" fillId="4" borderId="3" xfId="35" applyFont="1" applyFill="1" applyBorder="1" applyAlignment="1" applyProtection="1">
      <alignment vertical="top" wrapText="1"/>
    </xf>
    <xf numFmtId="2" fontId="64" fillId="0" borderId="0" xfId="0" applyNumberFormat="1" applyFont="1" applyBorder="1" applyAlignment="1">
      <alignment horizontal="center" textRotation="90" wrapText="1"/>
    </xf>
    <xf numFmtId="0" fontId="64" fillId="0" borderId="0" xfId="0" applyNumberFormat="1" applyFont="1" applyBorder="1" applyAlignment="1">
      <alignment horizontal="center" textRotation="90" wrapText="1"/>
    </xf>
    <xf numFmtId="2" fontId="64" fillId="0" borderId="0" xfId="0" applyNumberFormat="1" applyFont="1" applyBorder="1" applyAlignment="1">
      <alignment horizontal="center" wrapText="1"/>
    </xf>
    <xf numFmtId="0" fontId="64" fillId="0" borderId="0" xfId="0" applyNumberFormat="1" applyFont="1" applyBorder="1" applyAlignment="1">
      <alignment horizontal="center" wrapText="1"/>
    </xf>
    <xf numFmtId="0" fontId="64" fillId="0" borderId="91" xfId="0" applyNumberFormat="1" applyFont="1" applyBorder="1" applyAlignment="1">
      <alignment horizontal="center" textRotation="90" wrapText="1"/>
    </xf>
    <xf numFmtId="0" fontId="65" fillId="0" borderId="102" xfId="0" applyNumberFormat="1" applyFont="1" applyBorder="1" applyAlignment="1">
      <alignment horizontal="center" vertical="center" wrapText="1"/>
    </xf>
    <xf numFmtId="0" fontId="65" fillId="0" borderId="103" xfId="0" applyNumberFormat="1" applyFont="1" applyBorder="1" applyAlignment="1">
      <alignment horizontal="center" vertical="center" wrapText="1"/>
    </xf>
    <xf numFmtId="0" fontId="65" fillId="0" borderId="103" xfId="0" applyNumberFormat="1" applyFont="1" applyBorder="1" applyAlignment="1">
      <alignment vertical="center" wrapText="1"/>
    </xf>
    <xf numFmtId="49" fontId="65" fillId="0" borderId="103" xfId="0" applyNumberFormat="1" applyFont="1" applyBorder="1" applyAlignment="1">
      <alignment horizontal="left" vertical="center" wrapText="1"/>
    </xf>
    <xf numFmtId="0" fontId="65" fillId="0" borderId="104" xfId="0" applyNumberFormat="1" applyFont="1" applyBorder="1" applyAlignment="1">
      <alignment horizontal="center" vertical="center" wrapText="1"/>
    </xf>
    <xf numFmtId="0" fontId="65" fillId="0" borderId="105" xfId="0" applyNumberFormat="1" applyFont="1" applyBorder="1" applyAlignment="1">
      <alignment horizontal="center" vertical="center" wrapText="1"/>
    </xf>
    <xf numFmtId="2" fontId="65" fillId="0" borderId="0" xfId="0" applyNumberFormat="1" applyFont="1" applyBorder="1" applyAlignment="1">
      <alignment horizontal="center" vertical="center" wrapText="1"/>
    </xf>
    <xf numFmtId="0" fontId="65" fillId="0" borderId="0" xfId="0" applyNumberFormat="1" applyFont="1" applyBorder="1" applyAlignment="1">
      <alignment horizontal="center" vertical="center" wrapText="1"/>
    </xf>
    <xf numFmtId="0" fontId="64" fillId="0" borderId="106" xfId="0" applyNumberFormat="1" applyFont="1" applyBorder="1" applyAlignment="1">
      <alignment horizontal="center" vertical="center" wrapText="1"/>
    </xf>
    <xf numFmtId="0" fontId="64" fillId="0" borderId="2" xfId="0" applyNumberFormat="1" applyFont="1" applyBorder="1" applyAlignment="1">
      <alignment horizontal="left" vertical="center" wrapText="1" indent="1"/>
    </xf>
    <xf numFmtId="0" fontId="64" fillId="0" borderId="2" xfId="0" applyNumberFormat="1" applyFont="1" applyBorder="1" applyAlignment="1">
      <alignment vertical="center" wrapText="1"/>
    </xf>
    <xf numFmtId="49" fontId="64" fillId="0" borderId="2" xfId="0" applyNumberFormat="1" applyFont="1" applyBorder="1" applyAlignment="1">
      <alignment horizontal="left" vertical="center" wrapText="1"/>
    </xf>
    <xf numFmtId="0" fontId="64" fillId="0" borderId="2" xfId="0" applyNumberFormat="1" applyFont="1" applyBorder="1" applyAlignment="1">
      <alignment horizontal="center" vertical="center" wrapText="1"/>
    </xf>
    <xf numFmtId="0" fontId="64" fillId="7" borderId="106" xfId="0" applyNumberFormat="1" applyFont="1" applyFill="1" applyBorder="1" applyAlignment="1">
      <alignment horizontal="center" vertical="center" wrapText="1"/>
    </xf>
    <xf numFmtId="22" fontId="64" fillId="0" borderId="2" xfId="0" applyNumberFormat="1" applyFont="1" applyBorder="1" applyAlignment="1">
      <alignment horizontal="center" vertical="center" wrapText="1"/>
    </xf>
    <xf numFmtId="2" fontId="64" fillId="0" borderId="0" xfId="0" applyNumberFormat="1" applyFont="1" applyBorder="1" applyAlignment="1">
      <alignment horizontal="left" vertical="center" wrapText="1" indent="1"/>
    </xf>
    <xf numFmtId="0" fontId="64" fillId="0" borderId="0" xfId="0" applyNumberFormat="1" applyFont="1" applyBorder="1" applyAlignment="1">
      <alignment horizontal="left" vertical="center" wrapText="1" indent="1"/>
    </xf>
    <xf numFmtId="0" fontId="64" fillId="0" borderId="2" xfId="0" applyNumberFormat="1" applyFont="1" applyFill="1" applyBorder="1" applyAlignment="1">
      <alignment horizontal="left" vertical="center" wrapText="1" indent="1"/>
    </xf>
    <xf numFmtId="0" fontId="64" fillId="0" borderId="2" xfId="0" applyNumberFormat="1" applyFont="1" applyFill="1" applyBorder="1" applyAlignment="1">
      <alignment vertical="center" wrapText="1"/>
    </xf>
    <xf numFmtId="49" fontId="64" fillId="0" borderId="2" xfId="0" applyNumberFormat="1" applyFont="1" applyFill="1" applyBorder="1" applyAlignment="1">
      <alignment horizontal="left" vertical="center" wrapText="1"/>
    </xf>
    <xf numFmtId="0" fontId="64" fillId="0" borderId="2" xfId="0" applyNumberFormat="1" applyFont="1" applyFill="1" applyBorder="1" applyAlignment="1">
      <alignment horizontal="center" vertical="center" wrapText="1"/>
    </xf>
    <xf numFmtId="0" fontId="64" fillId="0" borderId="106" xfId="0" applyNumberFormat="1" applyFont="1" applyFill="1" applyBorder="1" applyAlignment="1">
      <alignment horizontal="center" vertical="center" wrapText="1"/>
    </xf>
    <xf numFmtId="22" fontId="64" fillId="0" borderId="2" xfId="0" applyNumberFormat="1" applyFont="1" applyFill="1" applyBorder="1" applyAlignment="1">
      <alignment horizontal="center" vertical="center" wrapText="1"/>
    </xf>
    <xf numFmtId="2" fontId="64" fillId="0" borderId="0" xfId="0" applyNumberFormat="1" applyFont="1" applyFill="1" applyBorder="1" applyAlignment="1">
      <alignment horizontal="left" vertical="center" wrapText="1" indent="1"/>
    </xf>
    <xf numFmtId="0" fontId="64" fillId="0" borderId="0" xfId="0" applyNumberFormat="1" applyFont="1" applyFill="1" applyBorder="1" applyAlignment="1">
      <alignment horizontal="left" vertical="center" wrapText="1" indent="1"/>
    </xf>
    <xf numFmtId="0" fontId="64" fillId="0" borderId="100" xfId="0" applyNumberFormat="1" applyFont="1" applyFill="1" applyBorder="1" applyAlignment="1">
      <alignment vertical="center" wrapText="1"/>
    </xf>
    <xf numFmtId="0" fontId="66" fillId="0" borderId="2" xfId="0" applyNumberFormat="1" applyFont="1" applyFill="1" applyBorder="1" applyAlignment="1">
      <alignment horizontal="center" vertical="center" wrapText="1"/>
    </xf>
    <xf numFmtId="0" fontId="64" fillId="0" borderId="2" xfId="0" applyNumberFormat="1" applyFont="1" applyFill="1" applyBorder="1" applyAlignment="1">
      <alignment horizontal="center" vertical="center"/>
    </xf>
    <xf numFmtId="22" fontId="66" fillId="0" borderId="2" xfId="0" applyNumberFormat="1" applyFont="1" applyFill="1" applyBorder="1" applyAlignment="1">
      <alignment horizontal="center" vertical="center" wrapText="1"/>
    </xf>
    <xf numFmtId="0" fontId="67" fillId="0" borderId="2" xfId="23" applyFont="1" applyFill="1" applyBorder="1" applyAlignment="1" applyProtection="1">
      <alignment horizontal="center" vertical="center" wrapText="1"/>
    </xf>
    <xf numFmtId="0" fontId="66" fillId="0" borderId="100" xfId="0" applyNumberFormat="1" applyFont="1" applyFill="1" applyBorder="1" applyAlignment="1">
      <alignment vertical="center" wrapText="1"/>
    </xf>
    <xf numFmtId="49" fontId="66" fillId="0" borderId="2" xfId="0" applyNumberFormat="1" applyFont="1" applyFill="1" applyBorder="1" applyAlignment="1">
      <alignment horizontal="left" vertical="center" wrapText="1"/>
    </xf>
    <xf numFmtId="0" fontId="68" fillId="0" borderId="100" xfId="0" applyNumberFormat="1" applyFont="1" applyFill="1" applyBorder="1" applyAlignment="1">
      <alignment vertical="center" wrapText="1"/>
    </xf>
    <xf numFmtId="49" fontId="68" fillId="0" borderId="2" xfId="0" applyNumberFormat="1" applyFont="1" applyFill="1" applyBorder="1" applyAlignment="1">
      <alignment horizontal="left" vertical="center" wrapText="1"/>
    </xf>
    <xf numFmtId="2" fontId="64" fillId="0" borderId="2" xfId="0" applyNumberFormat="1" applyFont="1" applyFill="1" applyBorder="1" applyAlignment="1">
      <alignment horizontal="center" vertical="center" wrapText="1"/>
    </xf>
    <xf numFmtId="0" fontId="68" fillId="0" borderId="2" xfId="0" applyNumberFormat="1" applyFont="1" applyFill="1" applyBorder="1" applyAlignment="1">
      <alignment vertical="center" wrapText="1"/>
    </xf>
    <xf numFmtId="0" fontId="68" fillId="4" borderId="2" xfId="0" applyNumberFormat="1" applyFont="1" applyFill="1" applyBorder="1" applyAlignment="1">
      <alignment vertical="center" wrapText="1"/>
    </xf>
    <xf numFmtId="49" fontId="68" fillId="4" borderId="2" xfId="0" applyNumberFormat="1" applyFont="1" applyFill="1" applyBorder="1" applyAlignment="1">
      <alignment horizontal="left" vertical="center" wrapText="1"/>
    </xf>
    <xf numFmtId="2" fontId="64" fillId="0" borderId="2" xfId="0" applyNumberFormat="1" applyFont="1" applyBorder="1" applyAlignment="1">
      <alignment horizontal="center" vertical="center" wrapText="1"/>
    </xf>
    <xf numFmtId="0" fontId="64" fillId="7" borderId="106" xfId="0" applyNumberFormat="1" applyFont="1" applyFill="1" applyBorder="1" applyAlignment="1">
      <alignment horizontal="left" vertical="center" wrapText="1" indent="1"/>
    </xf>
    <xf numFmtId="173" fontId="64" fillId="0" borderId="2" xfId="0" applyNumberFormat="1" applyFont="1" applyBorder="1" applyAlignment="1">
      <alignment horizontal="center" vertical="center" wrapText="1"/>
    </xf>
    <xf numFmtId="0" fontId="64" fillId="0" borderId="106" xfId="0" applyNumberFormat="1" applyFont="1" applyBorder="1" applyAlignment="1">
      <alignment horizontal="left" vertical="center" wrapText="1" indent="1"/>
    </xf>
    <xf numFmtId="0" fontId="64" fillId="7" borderId="2" xfId="0" applyNumberFormat="1" applyFont="1" applyFill="1" applyBorder="1" applyAlignment="1">
      <alignment horizontal="left" vertical="center" wrapText="1" indent="1"/>
    </xf>
    <xf numFmtId="0" fontId="0" fillId="0" borderId="0" xfId="0" applyNumberFormat="1" applyAlignment="1">
      <alignment horizontal="left" vertical="center" indent="1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 indent="1"/>
    </xf>
    <xf numFmtId="3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 indent="1"/>
    </xf>
    <xf numFmtId="0" fontId="71" fillId="0" borderId="0" xfId="0" applyNumberFormat="1" applyFont="1" applyAlignment="1">
      <alignment vertical="center"/>
    </xf>
    <xf numFmtId="49" fontId="6" fillId="5" borderId="56" xfId="0" applyFont="1" applyFill="1" applyBorder="1" applyAlignment="1" applyProtection="1">
      <alignment horizontal="center" vertical="center" wrapText="1"/>
    </xf>
    <xf numFmtId="49" fontId="6" fillId="5" borderId="57" xfId="0" applyFont="1" applyFill="1" applyBorder="1" applyAlignment="1" applyProtection="1">
      <alignment horizontal="center" vertical="center" wrapText="1"/>
    </xf>
    <xf numFmtId="49" fontId="6" fillId="5" borderId="58" xfId="0" applyFont="1" applyFill="1" applyBorder="1" applyAlignment="1" applyProtection="1">
      <alignment horizontal="center" vertical="center" wrapText="1"/>
    </xf>
    <xf numFmtId="49" fontId="28" fillId="0" borderId="21" xfId="0" applyFont="1" applyBorder="1" applyAlignment="1" applyProtection="1">
      <alignment horizontal="left" vertical="center" wrapText="1"/>
    </xf>
    <xf numFmtId="49" fontId="16" fillId="0" borderId="0" xfId="0" applyFont="1" applyBorder="1" applyAlignment="1">
      <alignment horizontal="justify" wrapText="1"/>
    </xf>
    <xf numFmtId="49" fontId="16" fillId="0" borderId="23" xfId="0" applyFont="1" applyBorder="1" applyAlignment="1">
      <alignment horizontal="left" wrapText="1"/>
    </xf>
    <xf numFmtId="49" fontId="28" fillId="0" borderId="0" xfId="0" applyFont="1" applyBorder="1" applyAlignment="1" applyProtection="1">
      <alignment horizontal="left" vertical="center" wrapText="1"/>
    </xf>
    <xf numFmtId="49" fontId="0" fillId="4" borderId="0" xfId="44" applyFont="1" applyFill="1" applyBorder="1" applyAlignment="1" applyProtection="1">
      <alignment horizontal="right" vertical="center"/>
    </xf>
    <xf numFmtId="0" fontId="6" fillId="0" borderId="0" xfId="0" applyNumberFormat="1" applyFont="1" applyBorder="1" applyAlignment="1">
      <alignment horizontal="justify" vertical="top"/>
    </xf>
    <xf numFmtId="0" fontId="0" fillId="0" borderId="0" xfId="0" applyNumberFormat="1" applyFont="1" applyBorder="1" applyAlignment="1">
      <alignment horizontal="justify" vertical="center"/>
    </xf>
    <xf numFmtId="49" fontId="0" fillId="0" borderId="0" xfId="0" applyFont="1" applyFill="1" applyBorder="1" applyAlignment="1" applyProtection="1">
      <alignment horizontal="right" vertical="center" wrapText="1"/>
    </xf>
    <xf numFmtId="0" fontId="0" fillId="0" borderId="0" xfId="0" applyNumberFormat="1" applyFont="1" applyBorder="1" applyAlignment="1">
      <alignment horizontal="justify" vertical="top"/>
    </xf>
    <xf numFmtId="49" fontId="16" fillId="0" borderId="0" xfId="0" applyFont="1" applyBorder="1" applyAlignment="1">
      <alignment horizontal="justify" vertical="top" wrapText="1"/>
    </xf>
    <xf numFmtId="49" fontId="13" fillId="0" borderId="0" xfId="0" applyFont="1" applyFill="1" applyBorder="1" applyAlignment="1" applyProtection="1">
      <alignment horizontal="left" wrapText="1"/>
    </xf>
    <xf numFmtId="49" fontId="16" fillId="0" borderId="0" xfId="0" applyFont="1" applyBorder="1" applyAlignment="1" applyProtection="1">
      <alignment horizontal="left" vertical="center" wrapText="1"/>
    </xf>
    <xf numFmtId="49" fontId="16" fillId="4" borderId="0" xfId="0" applyNumberFormat="1" applyFont="1" applyFill="1" applyBorder="1" applyAlignment="1" applyProtection="1">
      <alignment horizontal="left" vertical="center" wrapText="1"/>
    </xf>
    <xf numFmtId="49" fontId="0" fillId="4" borderId="0" xfId="0" applyFont="1" applyFill="1" applyBorder="1" applyAlignment="1" applyProtection="1">
      <alignment horizontal="left" vertical="center" wrapText="1"/>
    </xf>
    <xf numFmtId="49" fontId="16" fillId="4" borderId="0" xfId="0" quotePrefix="1" applyNumberFormat="1" applyFont="1" applyFill="1" applyBorder="1" applyAlignment="1" applyProtection="1">
      <alignment horizontal="left" vertical="center" wrapText="1"/>
    </xf>
    <xf numFmtId="49" fontId="16" fillId="0" borderId="0" xfId="0" applyFont="1" applyBorder="1" applyAlignment="1">
      <alignment horizontal="left" vertical="top" wrapText="1"/>
    </xf>
    <xf numFmtId="0" fontId="42" fillId="11" borderId="59" xfId="45" applyNumberFormat="1" applyFont="1" applyFill="1" applyBorder="1" applyAlignment="1" applyProtection="1">
      <alignment horizontal="center" vertical="center"/>
    </xf>
    <xf numFmtId="0" fontId="42" fillId="8" borderId="60" xfId="45" applyNumberFormat="1" applyFont="1" applyFill="1" applyBorder="1" applyAlignment="1" applyProtection="1">
      <alignment horizontal="center" vertical="center"/>
    </xf>
    <xf numFmtId="0" fontId="42" fillId="8" borderId="61" xfId="45" applyNumberFormat="1" applyFont="1" applyFill="1" applyBorder="1" applyAlignment="1" applyProtection="1">
      <alignment horizontal="center" vertical="center"/>
    </xf>
    <xf numFmtId="0" fontId="42" fillId="8" borderId="62" xfId="45" applyNumberFormat="1" applyFont="1" applyFill="1" applyBorder="1" applyAlignment="1" applyProtection="1">
      <alignment horizontal="center" vertical="center"/>
    </xf>
    <xf numFmtId="0" fontId="42" fillId="8" borderId="63" xfId="45" applyNumberFormat="1" applyFont="1" applyFill="1" applyBorder="1" applyAlignment="1" applyProtection="1">
      <alignment horizontal="center" vertical="center"/>
    </xf>
    <xf numFmtId="0" fontId="42" fillId="8" borderId="64" xfId="45" applyNumberFormat="1" applyFont="1" applyFill="1" applyBorder="1" applyAlignment="1" applyProtection="1">
      <alignment horizontal="center" vertical="center"/>
    </xf>
    <xf numFmtId="0" fontId="6" fillId="4" borderId="21" xfId="48" applyNumberFormat="1" applyFont="1" applyFill="1" applyBorder="1" applyAlignment="1" applyProtection="1">
      <alignment horizontal="center" vertical="center" wrapText="1"/>
    </xf>
    <xf numFmtId="0" fontId="6" fillId="4" borderId="17" xfId="48" applyNumberFormat="1" applyFont="1" applyFill="1" applyBorder="1" applyAlignment="1" applyProtection="1">
      <alignment horizontal="center" vertical="center" wrapText="1"/>
    </xf>
    <xf numFmtId="0" fontId="6" fillId="5" borderId="56" xfId="46" applyFont="1" applyFill="1" applyBorder="1" applyAlignment="1" applyProtection="1">
      <alignment horizontal="center" vertical="center" wrapText="1"/>
    </xf>
    <xf numFmtId="0" fontId="6" fillId="5" borderId="57" xfId="46" applyFont="1" applyFill="1" applyBorder="1" applyAlignment="1" applyProtection="1">
      <alignment horizontal="center" vertical="center" wrapText="1"/>
    </xf>
    <xf numFmtId="0" fontId="6" fillId="5" borderId="58" xfId="46" applyFont="1" applyFill="1" applyBorder="1" applyAlignment="1" applyProtection="1">
      <alignment horizontal="center" vertical="center" wrapText="1"/>
    </xf>
    <xf numFmtId="49" fontId="5" fillId="0" borderId="56" xfId="41" applyFont="1" applyBorder="1" applyAlignment="1" applyProtection="1">
      <alignment horizontal="right" vertical="center" wrapText="1"/>
    </xf>
    <xf numFmtId="49" fontId="5" fillId="0" borderId="57" xfId="41" applyFont="1" applyBorder="1" applyAlignment="1" applyProtection="1">
      <alignment horizontal="right" vertical="center" wrapText="1"/>
    </xf>
    <xf numFmtId="49" fontId="5" fillId="0" borderId="57" xfId="41" applyFont="1" applyBorder="1" applyAlignment="1" applyProtection="1">
      <alignment horizontal="center" vertical="center" wrapText="1"/>
    </xf>
    <xf numFmtId="49" fontId="5" fillId="0" borderId="58" xfId="41" applyFont="1" applyBorder="1" applyAlignment="1" applyProtection="1">
      <alignment horizontal="center" vertical="center" wrapText="1"/>
    </xf>
    <xf numFmtId="14" fontId="5" fillId="11" borderId="65" xfId="52" applyNumberFormat="1" applyFont="1" applyFill="1" applyBorder="1" applyAlignment="1" applyProtection="1">
      <alignment horizontal="center" vertical="center" wrapText="1"/>
    </xf>
    <xf numFmtId="0" fontId="5" fillId="11" borderId="66" xfId="0" applyNumberFormat="1" applyFont="1" applyFill="1" applyBorder="1" applyAlignment="1" applyProtection="1">
      <alignment horizontal="center" vertical="center" wrapText="1"/>
    </xf>
    <xf numFmtId="0" fontId="5" fillId="8" borderId="32" xfId="46" applyFont="1" applyFill="1" applyBorder="1" applyAlignment="1" applyProtection="1">
      <alignment horizontal="center" vertical="center" wrapText="1"/>
      <protection locked="0"/>
    </xf>
    <xf numFmtId="0" fontId="5" fillId="8" borderId="33" xfId="46" applyFont="1" applyFill="1" applyBorder="1" applyAlignment="1" applyProtection="1">
      <alignment horizontal="center" vertical="center" wrapText="1"/>
      <protection locked="0"/>
    </xf>
    <xf numFmtId="0" fontId="5" fillId="8" borderId="3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37" xfId="54" applyNumberFormat="1" applyFont="1" applyFill="1" applyBorder="1" applyAlignment="1" applyProtection="1">
      <alignment horizontal="center" vertical="center" wrapText="1"/>
      <protection locked="0"/>
    </xf>
    <xf numFmtId="0" fontId="5" fillId="11" borderId="36" xfId="54" applyNumberFormat="1" applyFont="1" applyFill="1" applyBorder="1" applyAlignment="1" applyProtection="1">
      <alignment horizontal="center" vertical="center" wrapText="1"/>
    </xf>
    <xf numFmtId="0" fontId="5" fillId="11" borderId="37" xfId="54" applyNumberFormat="1" applyFont="1" applyFill="1" applyBorder="1" applyAlignment="1" applyProtection="1">
      <alignment horizontal="center" vertical="center" wrapText="1"/>
    </xf>
    <xf numFmtId="49" fontId="5" fillId="11" borderId="32" xfId="54" applyNumberFormat="1" applyFont="1" applyFill="1" applyBorder="1" applyAlignment="1" applyProtection="1">
      <alignment horizontal="center" vertical="center" wrapText="1"/>
    </xf>
    <xf numFmtId="49" fontId="5" fillId="11" borderId="33" xfId="0" applyFont="1" applyFill="1" applyBorder="1" applyAlignment="1" applyProtection="1">
      <alignment horizontal="center" vertical="center" wrapText="1"/>
    </xf>
    <xf numFmtId="49" fontId="5" fillId="8" borderId="32" xfId="54" applyNumberFormat="1" applyFont="1" applyFill="1" applyBorder="1" applyAlignment="1" applyProtection="1">
      <alignment horizontal="center" vertical="center" wrapText="1"/>
      <protection locked="0"/>
    </xf>
    <xf numFmtId="49" fontId="0" fillId="8" borderId="33" xfId="0" applyNumberFormat="1" applyFill="1" applyBorder="1" applyAlignment="1" applyProtection="1">
      <alignment horizontal="center" vertical="center" wrapText="1"/>
      <protection locked="0"/>
    </xf>
    <xf numFmtId="49" fontId="5" fillId="8" borderId="33" xfId="0" applyNumberFormat="1" applyFont="1" applyFill="1" applyBorder="1" applyAlignment="1" applyProtection="1">
      <alignment horizontal="center" vertical="center" wrapText="1"/>
      <protection locked="0"/>
    </xf>
    <xf numFmtId="49" fontId="5" fillId="11" borderId="33" xfId="54" applyNumberFormat="1" applyFont="1" applyFill="1" applyBorder="1" applyAlignment="1" applyProtection="1">
      <alignment horizontal="center" vertical="center" wrapText="1"/>
    </xf>
    <xf numFmtId="49" fontId="5" fillId="3" borderId="32" xfId="46" applyNumberFormat="1" applyFont="1" applyFill="1" applyBorder="1" applyAlignment="1" applyProtection="1">
      <alignment horizontal="center" vertical="center" wrapText="1"/>
      <protection locked="0"/>
    </xf>
    <xf numFmtId="49" fontId="5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8" borderId="32" xfId="54" applyNumberFormat="1" applyFont="1" applyFill="1" applyBorder="1" applyAlignment="1" applyProtection="1">
      <alignment horizontal="center" vertical="center" wrapText="1"/>
      <protection locked="0"/>
    </xf>
    <xf numFmtId="49" fontId="5" fillId="8" borderId="34" xfId="54" applyNumberFormat="1" applyFont="1" applyFill="1" applyBorder="1" applyAlignment="1" applyProtection="1">
      <alignment horizontal="center" vertical="center" wrapText="1"/>
      <protection locked="0"/>
    </xf>
    <xf numFmtId="49" fontId="0" fillId="8" borderId="35" xfId="0" applyNumberFormat="1" applyFill="1" applyBorder="1" applyAlignment="1" applyProtection="1">
      <alignment horizontal="center" vertical="center" wrapText="1"/>
      <protection locked="0"/>
    </xf>
    <xf numFmtId="49" fontId="5" fillId="4" borderId="32" xfId="54" applyNumberFormat="1" applyFont="1" applyFill="1" applyBorder="1" applyAlignment="1" applyProtection="1">
      <alignment horizontal="center" vertical="center" wrapText="1"/>
    </xf>
    <xf numFmtId="49" fontId="5" fillId="4" borderId="33" xfId="54" applyNumberFormat="1" applyFont="1" applyFill="1" applyBorder="1" applyAlignment="1" applyProtection="1">
      <alignment horizontal="center" vertical="center" wrapText="1"/>
    </xf>
    <xf numFmtId="49" fontId="5" fillId="4" borderId="0" xfId="54" applyNumberFormat="1" applyFont="1" applyFill="1" applyBorder="1" applyAlignment="1" applyProtection="1">
      <alignment horizontal="center" vertical="center" wrapText="1"/>
    </xf>
    <xf numFmtId="0" fontId="0" fillId="11" borderId="38" xfId="46" applyFont="1" applyFill="1" applyBorder="1" applyAlignment="1" applyProtection="1">
      <alignment horizontal="center" vertical="center" wrapText="1"/>
    </xf>
    <xf numFmtId="0" fontId="5" fillId="11" borderId="39" xfId="46" applyFont="1" applyFill="1" applyBorder="1" applyAlignment="1" applyProtection="1">
      <alignment horizontal="center" vertical="center" wrapText="1"/>
    </xf>
    <xf numFmtId="0" fontId="5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11" borderId="34" xfId="43" applyFont="1" applyFill="1" applyBorder="1" applyAlignment="1" applyProtection="1">
      <alignment horizontal="center" vertical="center" wrapText="1"/>
    </xf>
    <xf numFmtId="0" fontId="0" fillId="11" borderId="35" xfId="43" applyFont="1" applyFill="1" applyBorder="1" applyAlignment="1" applyProtection="1">
      <alignment horizontal="center" vertical="center" wrapText="1"/>
    </xf>
    <xf numFmtId="14" fontId="5" fillId="4" borderId="0" xfId="54" applyNumberFormat="1" applyFont="1" applyFill="1" applyBorder="1" applyAlignment="1" applyProtection="1">
      <alignment horizontal="center" vertical="center" wrapText="1"/>
    </xf>
    <xf numFmtId="49" fontId="5" fillId="11" borderId="32" xfId="0" applyFont="1" applyFill="1" applyBorder="1" applyAlignment="1" applyProtection="1">
      <alignment horizontal="center" vertical="center" wrapText="1"/>
    </xf>
    <xf numFmtId="0" fontId="0" fillId="8" borderId="32" xfId="43" applyNumberFormat="1" applyFont="1" applyFill="1" applyBorder="1" applyAlignment="1" applyProtection="1">
      <alignment horizontal="center" vertical="center" wrapText="1"/>
      <protection locked="0"/>
    </xf>
    <xf numFmtId="0" fontId="0" fillId="8" borderId="33" xfId="43" applyNumberFormat="1" applyFont="1" applyFill="1" applyBorder="1" applyAlignment="1" applyProtection="1">
      <alignment horizontal="center" vertical="center" wrapText="1"/>
      <protection locked="0"/>
    </xf>
    <xf numFmtId="0" fontId="0" fillId="8" borderId="42" xfId="43" applyFont="1" applyFill="1" applyBorder="1" applyAlignment="1" applyProtection="1">
      <alignment horizontal="center" vertical="center" wrapText="1"/>
      <protection locked="0"/>
    </xf>
    <xf numFmtId="49" fontId="0" fillId="8" borderId="43" xfId="0" applyFill="1" applyBorder="1" applyAlignment="1" applyProtection="1">
      <alignment horizontal="center" vertical="center" wrapText="1"/>
      <protection locked="0"/>
    </xf>
    <xf numFmtId="0" fontId="5" fillId="0" borderId="36" xfId="43" applyFont="1" applyBorder="1" applyAlignment="1" applyProtection="1">
      <alignment horizontal="center" wrapText="1"/>
    </xf>
    <xf numFmtId="0" fontId="5" fillId="0" borderId="37" xfId="43" applyFont="1" applyBorder="1" applyAlignment="1" applyProtection="1">
      <alignment horizontal="center" wrapText="1"/>
    </xf>
    <xf numFmtId="0" fontId="6" fillId="4" borderId="31" xfId="46" applyFont="1" applyFill="1" applyBorder="1" applyAlignment="1" applyProtection="1">
      <alignment horizontal="center" vertical="center" wrapText="1"/>
    </xf>
    <xf numFmtId="49" fontId="5" fillId="0" borderId="28" xfId="0" applyFont="1" applyBorder="1" applyAlignment="1" applyProtection="1">
      <alignment horizontal="center" vertical="center" wrapText="1"/>
    </xf>
    <xf numFmtId="49" fontId="6" fillId="4" borderId="28" xfId="52" applyNumberFormat="1" applyFont="1" applyFill="1" applyBorder="1" applyAlignment="1" applyProtection="1">
      <alignment horizontal="center" vertical="center" wrapText="1"/>
    </xf>
    <xf numFmtId="49" fontId="6" fillId="4" borderId="29" xfId="52" applyNumberFormat="1" applyFont="1" applyFill="1" applyBorder="1" applyAlignment="1" applyProtection="1">
      <alignment horizontal="center" vertical="center" wrapText="1"/>
    </xf>
    <xf numFmtId="0" fontId="5" fillId="8" borderId="32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33" xfId="54" applyNumberFormat="1" applyFont="1" applyFill="1" applyBorder="1" applyAlignment="1" applyProtection="1">
      <alignment horizontal="center" vertical="center" wrapText="1"/>
      <protection locked="0"/>
    </xf>
    <xf numFmtId="0" fontId="6" fillId="4" borderId="28" xfId="46" applyFont="1" applyFill="1" applyBorder="1" applyAlignment="1" applyProtection="1">
      <alignment horizontal="center" vertical="center" wrapText="1"/>
    </xf>
    <xf numFmtId="49" fontId="6" fillId="0" borderId="56" xfId="0" applyFont="1" applyFill="1" applyBorder="1" applyAlignment="1" applyProtection="1">
      <alignment horizontal="center" vertical="center"/>
    </xf>
    <xf numFmtId="49" fontId="6" fillId="0" borderId="57" xfId="0" applyFont="1" applyFill="1" applyBorder="1" applyAlignment="1" applyProtection="1">
      <alignment horizontal="center" vertical="center"/>
    </xf>
    <xf numFmtId="49" fontId="6" fillId="0" borderId="58" xfId="0" applyFont="1" applyFill="1" applyBorder="1" applyAlignment="1" applyProtection="1">
      <alignment horizontal="center" vertical="center"/>
    </xf>
    <xf numFmtId="0" fontId="22" fillId="4" borderId="8" xfId="35" applyFont="1" applyFill="1" applyBorder="1" applyAlignment="1" applyProtection="1">
      <alignment horizontal="center" vertical="top" wrapText="1"/>
    </xf>
    <xf numFmtId="49" fontId="5" fillId="0" borderId="67" xfId="32" applyNumberFormat="1" applyFont="1" applyFill="1" applyBorder="1" applyAlignment="1" applyProtection="1">
      <alignment vertical="center" wrapText="1"/>
    </xf>
    <xf numFmtId="49" fontId="5" fillId="0" borderId="1" xfId="32" applyNumberFormat="1" applyFont="1" applyFill="1" applyBorder="1" applyAlignment="1" applyProtection="1">
      <alignment vertical="center" wrapText="1"/>
    </xf>
    <xf numFmtId="49" fontId="5" fillId="0" borderId="68" xfId="32" applyNumberFormat="1" applyFont="1" applyFill="1" applyBorder="1" applyAlignment="1" applyProtection="1">
      <alignment vertical="center" wrapText="1"/>
    </xf>
    <xf numFmtId="49" fontId="6" fillId="0" borderId="67" xfId="32" applyNumberFormat="1" applyFont="1" applyFill="1" applyBorder="1" applyAlignment="1" applyProtection="1">
      <alignment horizontal="center" vertical="center" wrapText="1"/>
    </xf>
    <xf numFmtId="0" fontId="20" fillId="0" borderId="68" xfId="32" applyNumberFormat="1" applyFont="1" applyFill="1" applyBorder="1" applyAlignment="1" applyProtection="1">
      <alignment horizontal="center" vertical="center"/>
    </xf>
    <xf numFmtId="49" fontId="6" fillId="5" borderId="69" xfId="32" applyNumberFormat="1" applyFont="1" applyFill="1" applyBorder="1" applyAlignment="1" applyProtection="1">
      <alignment horizontal="center" vertical="center" wrapText="1"/>
    </xf>
    <xf numFmtId="0" fontId="6" fillId="5" borderId="70" xfId="32" applyNumberFormat="1" applyFont="1" applyFill="1" applyBorder="1" applyAlignment="1" applyProtection="1">
      <alignment horizontal="center" vertical="center" wrapText="1"/>
    </xf>
    <xf numFmtId="0" fontId="6" fillId="5" borderId="71" xfId="32" applyNumberFormat="1" applyFont="1" applyFill="1" applyBorder="1" applyAlignment="1" applyProtection="1">
      <alignment horizontal="center" vertical="center" wrapText="1"/>
    </xf>
    <xf numFmtId="0" fontId="6" fillId="5" borderId="72" xfId="32" applyNumberFormat="1" applyFont="1" applyFill="1" applyBorder="1" applyAlignment="1" applyProtection="1">
      <alignment horizontal="center" vertical="center" wrapText="1"/>
    </xf>
    <xf numFmtId="0" fontId="6" fillId="5" borderId="73" xfId="32" applyNumberFormat="1" applyFont="1" applyFill="1" applyBorder="1" applyAlignment="1" applyProtection="1">
      <alignment horizontal="center" vertical="center" wrapText="1"/>
    </xf>
    <xf numFmtId="0" fontId="6" fillId="5" borderId="74" xfId="32" applyNumberFormat="1" applyFont="1" applyFill="1" applyBorder="1" applyAlignment="1" applyProtection="1">
      <alignment horizontal="center" vertical="center" wrapText="1"/>
    </xf>
    <xf numFmtId="0" fontId="6" fillId="5" borderId="75" xfId="32" applyNumberFormat="1" applyFont="1" applyFill="1" applyBorder="1" applyAlignment="1" applyProtection="1">
      <alignment horizontal="center" vertical="center" wrapText="1"/>
    </xf>
    <xf numFmtId="0" fontId="6" fillId="5" borderId="76" xfId="32" applyNumberFormat="1" applyFont="1" applyFill="1" applyBorder="1" applyAlignment="1" applyProtection="1">
      <alignment horizontal="center" vertical="center" wrapText="1"/>
    </xf>
    <xf numFmtId="0" fontId="6" fillId="5" borderId="52" xfId="32" applyNumberFormat="1" applyFont="1" applyFill="1" applyBorder="1" applyAlignment="1" applyProtection="1">
      <alignment horizontal="center" vertical="center" wrapText="1"/>
    </xf>
    <xf numFmtId="0" fontId="6" fillId="5" borderId="77" xfId="32" applyFont="1" applyFill="1" applyBorder="1" applyAlignment="1" applyProtection="1">
      <alignment horizontal="center" vertical="top" wrapText="1"/>
    </xf>
    <xf numFmtId="0" fontId="6" fillId="5" borderId="78" xfId="32" applyFont="1" applyFill="1" applyBorder="1" applyAlignment="1" applyProtection="1">
      <alignment horizontal="center" vertical="top" wrapText="1"/>
    </xf>
    <xf numFmtId="0" fontId="6" fillId="5" borderId="79" xfId="32" applyFont="1" applyFill="1" applyBorder="1" applyAlignment="1" applyProtection="1">
      <alignment horizontal="center" vertical="top" wrapText="1"/>
    </xf>
    <xf numFmtId="0" fontId="6" fillId="0" borderId="31" xfId="32" applyFont="1" applyFill="1" applyBorder="1" applyAlignment="1" applyProtection="1">
      <alignment horizontal="center" vertical="center" wrapText="1"/>
    </xf>
    <xf numFmtId="0" fontId="6" fillId="0" borderId="28" xfId="32" applyFont="1" applyFill="1" applyBorder="1" applyAlignment="1" applyProtection="1">
      <alignment horizontal="center" vertical="center" wrapText="1"/>
    </xf>
    <xf numFmtId="49" fontId="6" fillId="0" borderId="36" xfId="32" applyNumberFormat="1" applyFont="1" applyFill="1" applyBorder="1" applyAlignment="1" applyProtection="1">
      <alignment horizontal="center" vertical="center" wrapText="1"/>
    </xf>
    <xf numFmtId="0" fontId="5" fillId="0" borderId="32" xfId="32" applyFont="1" applyBorder="1" applyAlignment="1" applyProtection="1">
      <alignment horizontal="center" vertical="center" wrapText="1"/>
    </xf>
    <xf numFmtId="49" fontId="6" fillId="0" borderId="45" xfId="32" applyNumberFormat="1" applyFont="1" applyFill="1" applyBorder="1" applyAlignment="1" applyProtection="1">
      <alignment horizontal="center" vertical="center" wrapText="1"/>
    </xf>
    <xf numFmtId="0" fontId="5" fillId="0" borderId="46" xfId="32" applyFont="1" applyBorder="1" applyAlignment="1" applyProtection="1">
      <alignment horizontal="center" vertical="center" wrapText="1"/>
    </xf>
    <xf numFmtId="49" fontId="6" fillId="0" borderId="32" xfId="32" applyNumberFormat="1" applyFont="1" applyFill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vertical="top"/>
    </xf>
    <xf numFmtId="49" fontId="6" fillId="5" borderId="31" xfId="32" applyNumberFormat="1" applyFont="1" applyFill="1" applyBorder="1" applyAlignment="1" applyProtection="1">
      <alignment horizontal="center" vertical="center" wrapText="1"/>
    </xf>
    <xf numFmtId="0" fontId="1" fillId="5" borderId="36" xfId="32" applyFont="1" applyFill="1" applyBorder="1" applyAlignment="1" applyProtection="1">
      <alignment horizontal="center" vertical="center" wrapText="1"/>
    </xf>
    <xf numFmtId="49" fontId="6" fillId="5" borderId="37" xfId="0" applyFont="1" applyFill="1" applyBorder="1" applyAlignment="1" applyProtection="1">
      <alignment horizontal="center" vertical="center" wrapText="1"/>
    </xf>
    <xf numFmtId="4" fontId="6" fillId="5" borderId="29" xfId="26" applyFont="1" applyFill="1" applyBorder="1" applyAlignment="1" applyProtection="1">
      <alignment horizontal="center" vertical="center" wrapText="1"/>
    </xf>
    <xf numFmtId="49" fontId="6" fillId="5" borderId="34" xfId="0" applyFont="1" applyFill="1" applyBorder="1" applyAlignment="1" applyProtection="1">
      <alignment horizontal="center" vertical="center" wrapText="1"/>
    </xf>
    <xf numFmtId="49" fontId="6" fillId="5" borderId="35" xfId="0" applyFont="1" applyFill="1" applyBorder="1" applyAlignment="1" applyProtection="1">
      <alignment horizontal="center" vertical="center" wrapText="1"/>
    </xf>
    <xf numFmtId="0" fontId="6" fillId="15" borderId="32" xfId="32" applyNumberFormat="1" applyFont="1" applyFill="1" applyBorder="1" applyAlignment="1" applyProtection="1">
      <alignment horizontal="center" vertical="center" wrapText="1"/>
    </xf>
    <xf numFmtId="49" fontId="6" fillId="0" borderId="31" xfId="32" applyNumberFormat="1" applyFont="1" applyFill="1" applyBorder="1" applyAlignment="1" applyProtection="1">
      <alignment horizontal="center" vertical="center" wrapText="1"/>
    </xf>
    <xf numFmtId="0" fontId="6" fillId="15" borderId="28" xfId="32" applyNumberFormat="1" applyFont="1" applyFill="1" applyBorder="1" applyAlignment="1" applyProtection="1">
      <alignment horizontal="center" vertical="center" wrapText="1"/>
    </xf>
    <xf numFmtId="0" fontId="6" fillId="15" borderId="36" xfId="32" applyNumberFormat="1" applyFont="1" applyFill="1" applyBorder="1" applyAlignment="1" applyProtection="1">
      <alignment horizontal="center" vertical="center" wrapText="1"/>
    </xf>
    <xf numFmtId="49" fontId="0" fillId="0" borderId="28" xfId="0" applyFont="1" applyBorder="1" applyAlignment="1">
      <alignment horizontal="left" vertical="center" wrapText="1" indent="1"/>
    </xf>
    <xf numFmtId="49" fontId="6" fillId="5" borderId="75" xfId="0" applyFont="1" applyFill="1" applyBorder="1" applyAlignment="1" applyProtection="1">
      <alignment horizontal="center" vertical="center"/>
    </xf>
    <xf numFmtId="49" fontId="6" fillId="5" borderId="76" xfId="0" applyFont="1" applyFill="1" applyBorder="1" applyAlignment="1" applyProtection="1">
      <alignment horizontal="center" vertical="center"/>
    </xf>
    <xf numFmtId="49" fontId="6" fillId="5" borderId="52" xfId="0" applyFont="1" applyFill="1" applyBorder="1" applyAlignment="1" applyProtection="1">
      <alignment horizontal="center" vertical="center"/>
    </xf>
    <xf numFmtId="0" fontId="6" fillId="5" borderId="77" xfId="0" applyNumberFormat="1" applyFont="1" applyFill="1" applyBorder="1" applyAlignment="1" applyProtection="1">
      <alignment horizontal="center" vertical="top" wrapText="1"/>
    </xf>
    <xf numFmtId="0" fontId="6" fillId="5" borderId="78" xfId="0" applyNumberFormat="1" applyFont="1" applyFill="1" applyBorder="1" applyAlignment="1" applyProtection="1">
      <alignment horizontal="center" vertical="top" wrapText="1"/>
    </xf>
    <xf numFmtId="0" fontId="6" fillId="5" borderId="80" xfId="0" applyNumberFormat="1" applyFont="1" applyFill="1" applyBorder="1" applyAlignment="1" applyProtection="1">
      <alignment horizontal="center" vertical="top" wrapText="1"/>
    </xf>
    <xf numFmtId="49" fontId="6" fillId="0" borderId="31" xfId="0" applyFont="1" applyBorder="1" applyAlignment="1">
      <alignment horizontal="center" vertical="center" wrapText="1"/>
    </xf>
    <xf numFmtId="49" fontId="6" fillId="0" borderId="28" xfId="0" applyFont="1" applyBorder="1" applyAlignment="1">
      <alignment horizontal="center" vertical="center" wrapText="1"/>
    </xf>
    <xf numFmtId="49" fontId="6" fillId="0" borderId="36" xfId="0" applyFont="1" applyBorder="1" applyAlignment="1">
      <alignment horizontal="center" vertical="center" wrapText="1"/>
    </xf>
    <xf numFmtId="49" fontId="6" fillId="0" borderId="32" xfId="0" applyFont="1" applyBorder="1" applyAlignment="1">
      <alignment horizontal="center" vertical="center" wrapText="1"/>
    </xf>
    <xf numFmtId="49" fontId="6" fillId="0" borderId="37" xfId="0" applyFont="1" applyBorder="1" applyAlignment="1">
      <alignment horizontal="center" vertical="center" wrapText="1"/>
    </xf>
    <xf numFmtId="49" fontId="6" fillId="0" borderId="33" xfId="0" applyFont="1" applyBorder="1" applyAlignment="1">
      <alignment horizontal="center" vertical="center" wrapText="1"/>
    </xf>
    <xf numFmtId="0" fontId="22" fillId="4" borderId="0" xfId="35" applyFont="1" applyFill="1" applyBorder="1" applyAlignment="1" applyProtection="1">
      <alignment horizontal="center" vertical="top" wrapText="1"/>
    </xf>
    <xf numFmtId="49" fontId="0" fillId="0" borderId="0" xfId="0" applyFont="1" applyAlignment="1">
      <alignment horizontal="center" vertical="top"/>
    </xf>
    <xf numFmtId="49" fontId="6" fillId="5" borderId="75" xfId="0" applyFont="1" applyFill="1" applyBorder="1" applyAlignment="1" applyProtection="1">
      <alignment horizontal="center" vertical="top" wrapText="1"/>
    </xf>
    <xf numFmtId="49" fontId="6" fillId="5" borderId="76" xfId="0" applyFont="1" applyFill="1" applyBorder="1" applyAlignment="1" applyProtection="1">
      <alignment horizontal="center" vertical="top" wrapText="1"/>
    </xf>
    <xf numFmtId="49" fontId="6" fillId="5" borderId="52" xfId="0" applyFont="1" applyFill="1" applyBorder="1" applyAlignment="1" applyProtection="1">
      <alignment horizontal="center" vertical="top" wrapText="1"/>
    </xf>
    <xf numFmtId="49" fontId="6" fillId="0" borderId="36" xfId="0" applyFont="1" applyBorder="1" applyAlignment="1">
      <alignment horizontal="center" vertical="top" wrapText="1"/>
    </xf>
    <xf numFmtId="49" fontId="6" fillId="0" borderId="32" xfId="0" applyFont="1" applyBorder="1" applyAlignment="1">
      <alignment horizontal="center" vertical="top" wrapText="1"/>
    </xf>
    <xf numFmtId="49" fontId="6" fillId="0" borderId="37" xfId="0" applyFont="1" applyBorder="1" applyAlignment="1">
      <alignment horizontal="center" vertical="top" wrapText="1"/>
    </xf>
    <xf numFmtId="49" fontId="6" fillId="0" borderId="33" xfId="0" applyFont="1" applyBorder="1" applyAlignment="1">
      <alignment horizontal="center" vertical="top" wrapText="1"/>
    </xf>
    <xf numFmtId="49" fontId="0" fillId="0" borderId="0" xfId="0" applyFont="1" applyBorder="1" applyAlignment="1">
      <alignment vertical="top" wrapText="1"/>
    </xf>
    <xf numFmtId="49" fontId="6" fillId="0" borderId="31" xfId="0" applyFont="1" applyBorder="1" applyAlignment="1">
      <alignment horizontal="center" vertical="top" wrapText="1"/>
    </xf>
    <xf numFmtId="49" fontId="6" fillId="0" borderId="28" xfId="0" applyFont="1" applyBorder="1" applyAlignment="1">
      <alignment horizontal="center" vertical="top" wrapText="1"/>
    </xf>
    <xf numFmtId="4" fontId="6" fillId="5" borderId="77" xfId="26" applyFont="1" applyFill="1" applyBorder="1" applyAlignment="1" applyProtection="1">
      <alignment horizontal="center" vertical="center" wrapText="1"/>
    </xf>
    <xf numFmtId="4" fontId="6" fillId="5" borderId="78" xfId="26" applyFont="1" applyFill="1" applyBorder="1" applyAlignment="1" applyProtection="1">
      <alignment horizontal="center" vertical="center" wrapText="1"/>
    </xf>
    <xf numFmtId="4" fontId="6" fillId="5" borderId="80" xfId="26" applyFont="1" applyFill="1" applyBorder="1" applyAlignment="1" applyProtection="1">
      <alignment horizontal="center" vertical="center" wrapText="1"/>
    </xf>
    <xf numFmtId="49" fontId="6" fillId="5" borderId="75" xfId="32" applyNumberFormat="1" applyFont="1" applyFill="1" applyBorder="1" applyAlignment="1" applyProtection="1">
      <alignment horizontal="center" vertical="center" wrapText="1"/>
    </xf>
    <xf numFmtId="49" fontId="6" fillId="5" borderId="76" xfId="32" applyNumberFormat="1" applyFont="1" applyFill="1" applyBorder="1" applyAlignment="1" applyProtection="1">
      <alignment horizontal="center" vertical="center" wrapText="1"/>
    </xf>
    <xf numFmtId="49" fontId="6" fillId="5" borderId="52" xfId="32" applyNumberFormat="1" applyFont="1" applyFill="1" applyBorder="1" applyAlignment="1" applyProtection="1">
      <alignment horizontal="center" vertical="center" wrapText="1"/>
    </xf>
    <xf numFmtId="0" fontId="13" fillId="0" borderId="0" xfId="32" applyFont="1" applyBorder="1" applyAlignment="1" applyProtection="1">
      <alignment horizontal="justify" wrapText="1"/>
    </xf>
    <xf numFmtId="0" fontId="5" fillId="0" borderId="0" xfId="32" applyFont="1" applyBorder="1" applyAlignment="1" applyProtection="1"/>
    <xf numFmtId="0" fontId="6" fillId="5" borderId="30" xfId="32" applyNumberFormat="1" applyFont="1" applyFill="1" applyBorder="1" applyAlignment="1" applyProtection="1">
      <alignment horizontal="center" vertical="center" wrapText="1"/>
    </xf>
    <xf numFmtId="0" fontId="6" fillId="5" borderId="38" xfId="32" applyNumberFormat="1" applyFont="1" applyFill="1" applyBorder="1" applyAlignment="1" applyProtection="1">
      <alignment horizontal="center" vertical="center" wrapText="1"/>
    </xf>
    <xf numFmtId="0" fontId="6" fillId="5" borderId="39" xfId="32" applyNumberFormat="1" applyFont="1" applyFill="1" applyBorder="1" applyAlignment="1" applyProtection="1">
      <alignment horizontal="center" vertical="center" wrapText="1"/>
    </xf>
    <xf numFmtId="0" fontId="6" fillId="0" borderId="28" xfId="49" applyFont="1" applyBorder="1" applyAlignment="1">
      <alignment horizontal="right" vertical="center" wrapText="1"/>
    </xf>
    <xf numFmtId="0" fontId="6" fillId="0" borderId="32" xfId="49" applyFont="1" applyBorder="1" applyAlignment="1">
      <alignment horizontal="right" vertical="center" wrapText="1"/>
    </xf>
    <xf numFmtId="0" fontId="6" fillId="0" borderId="29" xfId="49" applyFont="1" applyBorder="1" applyAlignment="1">
      <alignment horizontal="right" vertical="center" wrapText="1"/>
    </xf>
    <xf numFmtId="0" fontId="6" fillId="0" borderId="34" xfId="49" applyFont="1" applyBorder="1" applyAlignment="1">
      <alignment horizontal="right" vertical="center" wrapText="1"/>
    </xf>
    <xf numFmtId="0" fontId="20" fillId="0" borderId="34" xfId="32" applyNumberFormat="1" applyFont="1" applyFill="1" applyBorder="1" applyAlignment="1" applyProtection="1">
      <alignment horizontal="center" vertical="center"/>
    </xf>
    <xf numFmtId="0" fontId="34" fillId="0" borderId="36" xfId="49" applyFont="1" applyBorder="1" applyAlignment="1">
      <alignment vertical="center" wrapText="1"/>
    </xf>
    <xf numFmtId="0" fontId="34" fillId="0" borderId="32" xfId="49" applyFont="1" applyBorder="1" applyAlignment="1">
      <alignment vertical="center" wrapText="1"/>
    </xf>
    <xf numFmtId="49" fontId="6" fillId="5" borderId="36" xfId="32" applyNumberFormat="1" applyFont="1" applyFill="1" applyBorder="1" applyAlignment="1" applyProtection="1">
      <alignment horizontal="center" vertical="center" wrapText="1"/>
    </xf>
    <xf numFmtId="49" fontId="6" fillId="5" borderId="37" xfId="32" applyNumberFormat="1" applyFont="1" applyFill="1" applyBorder="1" applyAlignment="1" applyProtection="1">
      <alignment horizontal="center" vertical="center" wrapText="1"/>
    </xf>
    <xf numFmtId="0" fontId="6" fillId="4" borderId="3" xfId="35" applyFont="1" applyFill="1" applyBorder="1" applyAlignment="1" applyProtection="1">
      <alignment horizontal="center" vertical="top" wrapText="1"/>
    </xf>
    <xf numFmtId="0" fontId="6" fillId="5" borderId="77" xfId="32" applyNumberFormat="1" applyFont="1" applyFill="1" applyBorder="1" applyAlignment="1" applyProtection="1">
      <alignment horizontal="center" vertical="center" wrapText="1"/>
    </xf>
    <xf numFmtId="0" fontId="6" fillId="5" borderId="78" xfId="32" applyNumberFormat="1" applyFont="1" applyFill="1" applyBorder="1" applyAlignment="1" applyProtection="1">
      <alignment horizontal="center" vertical="center" wrapText="1"/>
    </xf>
    <xf numFmtId="0" fontId="6" fillId="5" borderId="80" xfId="32" applyNumberFormat="1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horizontal="center" vertical="center"/>
    </xf>
    <xf numFmtId="49" fontId="18" fillId="0" borderId="0" xfId="55" applyNumberFormat="1" applyFont="1" applyFill="1" applyBorder="1" applyAlignment="1" applyProtection="1">
      <alignment horizontal="center" vertical="center"/>
    </xf>
    <xf numFmtId="0" fontId="14" fillId="0" borderId="0" xfId="23" applyNumberFormat="1" applyFont="1" applyFill="1" applyBorder="1" applyAlignment="1" applyProtection="1">
      <alignment horizontal="center" vertical="center"/>
    </xf>
    <xf numFmtId="49" fontId="14" fillId="0" borderId="0" xfId="23" applyNumberFormat="1" applyFont="1" applyFill="1" applyBorder="1" applyAlignment="1" applyProtection="1">
      <alignment horizontal="center" vertical="center"/>
    </xf>
    <xf numFmtId="0" fontId="64" fillId="0" borderId="91" xfId="0" applyNumberFormat="1" applyFont="1" applyBorder="1" applyAlignment="1">
      <alignment horizontal="center" textRotation="90" wrapText="1"/>
    </xf>
    <xf numFmtId="0" fontId="64" fillId="0" borderId="95" xfId="0" applyNumberFormat="1" applyFont="1" applyBorder="1" applyAlignment="1">
      <alignment horizontal="center" textRotation="90" wrapText="1"/>
    </xf>
    <xf numFmtId="0" fontId="64" fillId="7" borderId="91" xfId="0" applyNumberFormat="1" applyFont="1" applyFill="1" applyBorder="1" applyAlignment="1">
      <alignment horizontal="center" textRotation="90" wrapText="1"/>
    </xf>
    <xf numFmtId="0" fontId="64" fillId="7" borderId="95" xfId="0" applyNumberFormat="1" applyFont="1" applyFill="1" applyBorder="1" applyAlignment="1">
      <alignment horizontal="center" textRotation="90" wrapText="1"/>
    </xf>
    <xf numFmtId="0" fontId="64" fillId="0" borderId="98" xfId="0" applyNumberFormat="1" applyFont="1" applyBorder="1" applyAlignment="1">
      <alignment horizontal="center" vertical="center" wrapText="1"/>
    </xf>
    <xf numFmtId="0" fontId="64" fillId="0" borderId="100" xfId="0" applyNumberFormat="1" applyFont="1" applyBorder="1" applyAlignment="1">
      <alignment horizontal="center" vertical="center" wrapText="1"/>
    </xf>
    <xf numFmtId="0" fontId="64" fillId="0" borderId="2" xfId="0" applyNumberFormat="1" applyFont="1" applyBorder="1" applyAlignment="1">
      <alignment horizontal="center" vertical="center" wrapText="1"/>
    </xf>
    <xf numFmtId="0" fontId="64" fillId="0" borderId="2" xfId="0" applyNumberFormat="1" applyFont="1" applyBorder="1" applyAlignment="1">
      <alignment horizontal="center" textRotation="90" wrapText="1"/>
    </xf>
    <xf numFmtId="0" fontId="64" fillId="0" borderId="2" xfId="0" applyNumberFormat="1" applyFont="1" applyBorder="1" applyAlignment="1">
      <alignment horizontal="center" wrapText="1"/>
    </xf>
    <xf numFmtId="0" fontId="64" fillId="0" borderId="101" xfId="0" applyNumberFormat="1" applyFont="1" applyBorder="1" applyAlignment="1">
      <alignment horizontal="center" textRotation="90" wrapText="1"/>
    </xf>
    <xf numFmtId="0" fontId="64" fillId="0" borderId="98" xfId="0" applyNumberFormat="1" applyFont="1" applyBorder="1" applyAlignment="1">
      <alignment horizontal="center" wrapText="1"/>
    </xf>
    <xf numFmtId="0" fontId="64" fillId="0" borderId="99" xfId="0" applyNumberFormat="1" applyFont="1" applyBorder="1" applyAlignment="1">
      <alignment horizontal="center" wrapText="1"/>
    </xf>
    <xf numFmtId="0" fontId="64" fillId="0" borderId="100" xfId="0" applyNumberFormat="1" applyFont="1" applyBorder="1" applyAlignment="1">
      <alignment horizontal="center" wrapText="1"/>
    </xf>
    <xf numFmtId="0" fontId="64" fillId="0" borderId="92" xfId="0" applyNumberFormat="1" applyFont="1" applyBorder="1" applyAlignment="1">
      <alignment horizontal="center" vertical="center" wrapText="1"/>
    </xf>
    <xf numFmtId="0" fontId="64" fillId="0" borderId="8" xfId="0" applyNumberFormat="1" applyFont="1" applyBorder="1" applyAlignment="1">
      <alignment horizontal="center" vertical="center" wrapText="1"/>
    </xf>
    <xf numFmtId="0" fontId="64" fillId="0" borderId="93" xfId="0" applyNumberFormat="1" applyFont="1" applyBorder="1" applyAlignment="1">
      <alignment horizontal="center" vertical="center" wrapText="1"/>
    </xf>
    <xf numFmtId="0" fontId="64" fillId="0" borderId="96" xfId="0" applyNumberFormat="1" applyFont="1" applyBorder="1" applyAlignment="1">
      <alignment horizontal="center" vertical="center" wrapText="1"/>
    </xf>
    <xf numFmtId="0" fontId="64" fillId="0" borderId="3" xfId="0" applyNumberFormat="1" applyFont="1" applyBorder="1" applyAlignment="1">
      <alignment horizontal="center" vertical="center" wrapText="1"/>
    </xf>
    <xf numFmtId="0" fontId="64" fillId="0" borderId="97" xfId="0" applyNumberFormat="1" applyFont="1" applyBorder="1" applyAlignment="1">
      <alignment horizontal="center" vertical="center" wrapText="1"/>
    </xf>
    <xf numFmtId="0" fontId="64" fillId="0" borderId="90" xfId="0" applyNumberFormat="1" applyFont="1" applyBorder="1" applyAlignment="1">
      <alignment horizontal="center" textRotation="90" wrapText="1"/>
    </xf>
    <xf numFmtId="0" fontId="64" fillId="0" borderId="94" xfId="0" applyNumberFormat="1" applyFont="1" applyBorder="1" applyAlignment="1">
      <alignment horizontal="center" textRotation="90" wrapText="1"/>
    </xf>
    <xf numFmtId="0" fontId="64" fillId="0" borderId="91" xfId="0" applyNumberFormat="1" applyFont="1" applyBorder="1" applyAlignment="1">
      <alignment textRotation="90" wrapText="1"/>
    </xf>
    <xf numFmtId="0" fontId="64" fillId="0" borderId="95" xfId="0" applyNumberFormat="1" applyFont="1" applyBorder="1" applyAlignment="1">
      <alignment textRotation="90" wrapText="1"/>
    </xf>
    <xf numFmtId="49" fontId="64" fillId="0" borderId="91" xfId="0" applyNumberFormat="1" applyFont="1" applyBorder="1" applyAlignment="1">
      <alignment horizontal="left" textRotation="90" wrapText="1"/>
    </xf>
    <xf numFmtId="49" fontId="64" fillId="0" borderId="95" xfId="0" applyNumberFormat="1" applyFont="1" applyBorder="1" applyAlignment="1">
      <alignment horizontal="left" textRotation="90" wrapText="1"/>
    </xf>
    <xf numFmtId="0" fontId="9" fillId="0" borderId="0" xfId="0" applyNumberFormat="1" applyFont="1" applyAlignment="1">
      <alignment horizontal="center" vertical="center" wrapText="1"/>
    </xf>
  </cellXfs>
  <cellStyles count="97">
    <cellStyle name=" 1" xfId="1"/>
    <cellStyle name="_Model_RAB Мой_PR.PROG.WARM.NOTCOMBI.2012.2.16_v1.4(04.04.11) " xfId="2"/>
    <cellStyle name="_Model_RAB Мой_Книга2_PR.PROG.WARM.NOTCOMBI.2012.2.16_v1.4(04.04.11) " xfId="3"/>
    <cellStyle name="_Model_RAB_MRSK_svod_PR.PROG.WARM.NOTCOMBI.2012.2.16_v1.4(04.04.11) " xfId="4"/>
    <cellStyle name="_Model_RAB_MRSK_svod_Книга2_PR.PROG.WARM.NOTCOMBI.2012.2.16_v1.4(04.04.11) " xfId="5"/>
    <cellStyle name="_МОДЕЛЬ_1 (2)_PR.PROG.WARM.NOTCOMBI.2012.2.16_v1.4(04.04.11) " xfId="6"/>
    <cellStyle name="_МОДЕЛЬ_1 (2)_Книга2_PR.PROG.WARM.NOTCOMBI.2012.2.16_v1.4(04.04.11) " xfId="7"/>
    <cellStyle name="_пр 5 тариф RAB_PR.PROG.WARM.NOTCOMBI.2012.2.16_v1.4(04.04.11) " xfId="8"/>
    <cellStyle name="_пр 5 тариф RAB_Книга2_PR.PROG.WARM.NOTCOMBI.2012.2.16_v1.4(04.04.11) " xfId="9"/>
    <cellStyle name="_Расчет RAB_22072008_PR.PROG.WARM.NOTCOMBI.2012.2.16_v1.4(04.04.11) " xfId="10"/>
    <cellStyle name="_Расчет RAB_22072008_Книга2_PR.PROG.WARM.NOTCOMBI.2012.2.16_v1.4(04.04.11) " xfId="11"/>
    <cellStyle name="_Расчет RAB_Лен и МОЭСК_с 2010 года_14.04.2009_со сглаж_version 3.0_без ФСК_PR.PROG.WARM.NOTCOMBI.2012.2.16_v1.4(04.04.11) " xfId="12"/>
    <cellStyle name="_Расчет RAB_Лен и МОЭСК_с 2010 года_14.04.2009_со сглаж_version 3.0_без ФСК_Книга2_PR.PROG.WARM.NOTCOMBI.2012.2.16_v1.4(04.04.11) " xfId="13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urrency [0]" xfId="14"/>
    <cellStyle name="Currency2" xfId="15"/>
    <cellStyle name="Followed Hyperlink" xfId="16"/>
    <cellStyle name="Hyperlink" xfId="17"/>
    <cellStyle name="normal" xfId="18"/>
    <cellStyle name="Normal1" xfId="19"/>
    <cellStyle name="Normal2" xfId="20"/>
    <cellStyle name="Percent1" xfId="21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2" builtinId="20" customBuiltin="1"/>
    <cellStyle name="Вывод" xfId="65" builtinId="21" hidden="1"/>
    <cellStyle name="Вычисление" xfId="66" builtinId="22" hidden="1"/>
    <cellStyle name="Гиперссылка" xfId="23" builtinId="8"/>
    <cellStyle name="Гиперссылка 4" xfId="24"/>
    <cellStyle name="Гиперссылка 4 2 2" xfId="25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начение" xfId="26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/>
    <cellStyle name="Обычный 10" xfId="27"/>
    <cellStyle name="Обычный 12" xfId="28"/>
    <cellStyle name="Обычный 12 2" xfId="29"/>
    <cellStyle name="Обычный 12 3" xfId="30"/>
    <cellStyle name="Обычный 12_UPDATE.EE.CALC.QUALITY.6.19.TO.1.0.1.64" xfId="31"/>
    <cellStyle name="Обычный 14" xfId="32"/>
    <cellStyle name="Обычный 2 7" xfId="33"/>
    <cellStyle name="Обычный 2_Новая инструкция1_фст" xfId="34"/>
    <cellStyle name="Обычный 3" xfId="35"/>
    <cellStyle name="Обычный_2.4 индикаторы качества" xfId="36"/>
    <cellStyle name="Обычный_CALC.TARIFF.SBIT.EE.6.03" xfId="37"/>
    <cellStyle name="Обычный_EE.RGEN.2.73 (17.11.2009)" xfId="38"/>
    <cellStyle name="Обычный_FORM3.1" xfId="39"/>
    <cellStyle name="Обычный_GP.CALC.FINPOK(v1.0)" xfId="40"/>
    <cellStyle name="Обычный_OREP.JKH.POD.2010YEAR(v1.0)" xfId="41"/>
    <cellStyle name="Обычный_PREDEL.JKH.2010(v1.3)" xfId="42"/>
    <cellStyle name="Обычный_PRIL1.ELECTR" xfId="43"/>
    <cellStyle name="Обычный_PRIL4.JKU.7.28(04.03.2009)" xfId="44"/>
    <cellStyle name="Обычный_SIMPLE_1_massive3" xfId="45"/>
    <cellStyle name="Обычный_ЖКУ_проект3" xfId="46"/>
    <cellStyle name="Обычный_Мониторинг инвестиций" xfId="47"/>
    <cellStyle name="Обычный_Мониторинг инвестиций 2" xfId="48"/>
    <cellStyle name="Обычный_ПоказТехприсоед (Птпр)" xfId="49"/>
    <cellStyle name="Обычный_ф.2.1 ИндИнф (Ин)" xfId="50"/>
    <cellStyle name="Обычный_ф.2.1 ИндИнф (Ин) 2" xfId="51"/>
    <cellStyle name="Обычный_форма 1 водопровод для орг" xfId="52"/>
    <cellStyle name="Обычный_форма 1 водопровод для орг 2" xfId="53"/>
    <cellStyle name="Обычный_форма 1 водопровод для орг_CALC.KV.4.78(v1.0)" xfId="54"/>
    <cellStyle name="Обычный_Форма3" xfId="55"/>
    <cellStyle name="Плохой" xfId="63" builtinId="27" hidden="1"/>
    <cellStyle name="Пояснение" xfId="71" builtinId="53" hidden="1"/>
    <cellStyle name="Примечание" xfId="70" builtinId="10" hidden="1"/>
    <cellStyle name="Связанная ячейка" xfId="67" builtinId="24" hidden="1"/>
    <cellStyle name="Текст предупреждения" xfId="69" builtinId="11" hidden="1"/>
    <cellStyle name="Финансовый" xfId="56" builtinId="3"/>
    <cellStyle name="Хороший" xfId="62" builtinId="26" hidden="1"/>
  </cellStyles>
  <dxfs count="4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nergotarif.samregion.ru/" TargetMode="External"/><Relationship Id="rId117" Type="http://schemas.openxmlformats.org/officeDocument/2006/relationships/hyperlink" Target="http://www.rek.mos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47" Type="http://schemas.openxmlformats.org/officeDocument/2006/relationships/image" Target="../media/image31.png"/><Relationship Id="rId63" Type="http://schemas.openxmlformats.org/officeDocument/2006/relationships/image" Target="../media/image39.png"/><Relationship Id="rId68" Type="http://schemas.openxmlformats.org/officeDocument/2006/relationships/hyperlink" Target="http://sti.irkobl.ru/" TargetMode="External"/><Relationship Id="rId84" Type="http://schemas.openxmlformats.org/officeDocument/2006/relationships/hyperlink" Target="http://www.adm-nao.ru/?show=statics&amp;id=30#19 " TargetMode="External"/><Relationship Id="rId89" Type="http://schemas.openxmlformats.org/officeDocument/2006/relationships/image" Target="../media/image52.png"/><Relationship Id="rId112" Type="http://schemas.openxmlformats.org/officeDocument/2006/relationships/image" Target="../media/image64.png"/><Relationship Id="rId133" Type="http://schemas.openxmlformats.org/officeDocument/2006/relationships/hyperlink" Target="http://rst.e-zab.ru/" TargetMode="External"/><Relationship Id="rId138" Type="http://schemas.openxmlformats.org/officeDocument/2006/relationships/image" Target="../media/image77.png"/><Relationship Id="rId154" Type="http://schemas.openxmlformats.org/officeDocument/2006/relationships/hyperlink" Target="http://www.krasrec.ru/" TargetMode="External"/><Relationship Id="rId159" Type="http://schemas.openxmlformats.org/officeDocument/2006/relationships/image" Target="../media/image88.png"/><Relationship Id="rId16" Type="http://schemas.openxmlformats.org/officeDocument/2006/relationships/image" Target="../media/image15.png"/><Relationship Id="rId107" Type="http://schemas.openxmlformats.org/officeDocument/2006/relationships/hyperlink" Target="http://www.tarif26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37" Type="http://schemas.openxmlformats.org/officeDocument/2006/relationships/image" Target="../media/image26.png"/><Relationship Id="rId53" Type="http://schemas.openxmlformats.org/officeDocument/2006/relationships/image" Target="../media/image34.png"/><Relationship Id="rId58" Type="http://schemas.openxmlformats.org/officeDocument/2006/relationships/hyperlink" Target="http://www.rstno.ru/" TargetMode="External"/><Relationship Id="rId74" Type="http://schemas.openxmlformats.org/officeDocument/2006/relationships/hyperlink" Target="http://www.saratov.gov.ru/government/structure/reguprptar/" TargetMode="External"/><Relationship Id="rId79" Type="http://schemas.openxmlformats.org/officeDocument/2006/relationships/image" Target="../media/image47.png"/><Relationship Id="rId102" Type="http://schemas.openxmlformats.org/officeDocument/2006/relationships/image" Target="../media/image59.png"/><Relationship Id="rId123" Type="http://schemas.openxmlformats.org/officeDocument/2006/relationships/hyperlink" Target="http://me.mosreg.ru/" TargetMode="External"/><Relationship Id="rId128" Type="http://schemas.openxmlformats.org/officeDocument/2006/relationships/image" Target="../media/image72.png"/><Relationship Id="rId144" Type="http://schemas.openxmlformats.org/officeDocument/2006/relationships/hyperlink" Target="http://www.rstkirov.ru/" TargetMode="External"/><Relationship Id="rId149" Type="http://schemas.openxmlformats.org/officeDocument/2006/relationships/image" Target="../media/image83.png"/><Relationship Id="rId5" Type="http://schemas.openxmlformats.org/officeDocument/2006/relationships/hyperlink" Target="http://orel-region.ru/index.php?head=6&amp;part=73&amp;unit=9&amp;op=1" TargetMode="External"/><Relationship Id="rId90" Type="http://schemas.openxmlformats.org/officeDocument/2006/relationships/hyperlink" Target="http://www.tarif-nso.ru/" TargetMode="External"/><Relationship Id="rId95" Type="http://schemas.openxmlformats.org/officeDocument/2006/relationships/hyperlink" Target="http://www.altai-republic.ru/" TargetMode="External"/><Relationship Id="rId160" Type="http://schemas.openxmlformats.org/officeDocument/2006/relationships/hyperlink" Target="http://www.tarif29.ru/" TargetMode="External"/><Relationship Id="rId22" Type="http://schemas.openxmlformats.org/officeDocument/2006/relationships/image" Target="../media/image18.png"/><Relationship Id="rId27" Type="http://schemas.openxmlformats.org/officeDocument/2006/relationships/image" Target="../media/image21.png"/><Relationship Id="rId43" Type="http://schemas.openxmlformats.org/officeDocument/2006/relationships/image" Target="../media/image29.png"/><Relationship Id="rId48" Type="http://schemas.openxmlformats.org/officeDocument/2006/relationships/hyperlink" Target="http://tarifra.ru/" TargetMode="External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69" Type="http://schemas.openxmlformats.org/officeDocument/2006/relationships/image" Target="../media/image42.png"/><Relationship Id="rId113" Type="http://schemas.openxmlformats.org/officeDocument/2006/relationships/hyperlink" Target="http://www.reckbr.ru/" TargetMode="External"/><Relationship Id="rId118" Type="http://schemas.openxmlformats.org/officeDocument/2006/relationships/image" Target="../media/image67.png"/><Relationship Id="rId134" Type="http://schemas.openxmlformats.org/officeDocument/2006/relationships/image" Target="../media/image75.png"/><Relationship Id="rId139" Type="http://schemas.openxmlformats.org/officeDocument/2006/relationships/hyperlink" Target="http://rek.midural.ru/" TargetMode="External"/><Relationship Id="rId80" Type="http://schemas.openxmlformats.org/officeDocument/2006/relationships/hyperlink" Target="http://www.tektarif.ru/" TargetMode="External"/><Relationship Id="rId85" Type="http://schemas.openxmlformats.org/officeDocument/2006/relationships/image" Target="../media/image50.png"/><Relationship Id="rId150" Type="http://schemas.openxmlformats.org/officeDocument/2006/relationships/hyperlink" Target="http://rec.admsakhalin.ru/" TargetMode="External"/><Relationship Id="rId155" Type="http://schemas.openxmlformats.org/officeDocument/2006/relationships/image" Target="../media/image86.png"/><Relationship Id="rId12" Type="http://schemas.openxmlformats.org/officeDocument/2006/relationships/image" Target="../media/image13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24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37.png"/><Relationship Id="rId103" Type="http://schemas.openxmlformats.org/officeDocument/2006/relationships/hyperlink" Target="http://rst.donland.ru/" TargetMode="External"/><Relationship Id="rId108" Type="http://schemas.openxmlformats.org/officeDocument/2006/relationships/image" Target="../media/image62.png"/><Relationship Id="rId124" Type="http://schemas.openxmlformats.org/officeDocument/2006/relationships/image" Target="../media/image70.png"/><Relationship Id="rId129" Type="http://schemas.openxmlformats.org/officeDocument/2006/relationships/hyperlink" Target="http://www.recko.ru/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45.png"/><Relationship Id="rId91" Type="http://schemas.openxmlformats.org/officeDocument/2006/relationships/image" Target="../media/image53.png"/><Relationship Id="rId96" Type="http://schemas.openxmlformats.org/officeDocument/2006/relationships/image" Target="../media/image56.png"/><Relationship Id="rId140" Type="http://schemas.openxmlformats.org/officeDocument/2006/relationships/image" Target="../media/image78.png"/><Relationship Id="rId145" Type="http://schemas.openxmlformats.org/officeDocument/2006/relationships/image" Target="../media/image81.png"/><Relationship Id="rId161" Type="http://schemas.openxmlformats.org/officeDocument/2006/relationships/image" Target="../media/image89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10.png"/><Relationship Id="rId15" Type="http://schemas.openxmlformats.org/officeDocument/2006/relationships/hyperlink" Target="http://kgrct.ru/" TargetMode="External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36" Type="http://schemas.openxmlformats.org/officeDocument/2006/relationships/hyperlink" Target="http://kt.tatar.ru/" TargetMode="External"/><Relationship Id="rId49" Type="http://schemas.openxmlformats.org/officeDocument/2006/relationships/image" Target="../media/image32.png"/><Relationship Id="rId57" Type="http://schemas.openxmlformats.org/officeDocument/2006/relationships/image" Target="../media/image36.png"/><Relationship Id="rId106" Type="http://schemas.openxmlformats.org/officeDocument/2006/relationships/image" Target="../media/image61.png"/><Relationship Id="rId114" Type="http://schemas.openxmlformats.org/officeDocument/2006/relationships/image" Target="../media/image65.png"/><Relationship Id="rId119" Type="http://schemas.openxmlformats.org/officeDocument/2006/relationships/hyperlink" Target="http://www.rek-rzn.ru/" TargetMode="External"/><Relationship Id="rId127" Type="http://schemas.openxmlformats.org/officeDocument/2006/relationships/hyperlink" Target="http://lenobl.ru/gov/committee/tariff" TargetMode="External"/><Relationship Id="rId10" Type="http://schemas.openxmlformats.org/officeDocument/2006/relationships/image" Target="../media/image12.png"/><Relationship Id="rId31" Type="http://schemas.openxmlformats.org/officeDocument/2006/relationships/image" Target="../media/image23.png"/><Relationship Id="rId44" Type="http://schemas.openxmlformats.org/officeDocument/2006/relationships/hyperlink" Target="http://www.tarif74.ru/" TargetMode="External"/><Relationship Id="rId52" Type="http://schemas.openxmlformats.org/officeDocument/2006/relationships/hyperlink" Target="http://gov39.ru/index.php?option=com_content&amp;id=102&amp;Itemid=388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40.png"/><Relationship Id="rId73" Type="http://schemas.openxmlformats.org/officeDocument/2006/relationships/image" Target="../media/image44.png"/><Relationship Id="rId78" Type="http://schemas.openxmlformats.org/officeDocument/2006/relationships/hyperlink" Target="http://www.yarregion.ru/depts/dtert/default.aspx" TargetMode="External"/><Relationship Id="rId81" Type="http://schemas.openxmlformats.org/officeDocument/2006/relationships/image" Target="../media/image48.png"/><Relationship Id="rId86" Type="http://schemas.openxmlformats.org/officeDocument/2006/relationships/hyperlink" Target="http://gov.khabkrai.ru/invest2.nsf/pages/ru/geninfo/kct.htm" TargetMode="External"/><Relationship Id="rId94" Type="http://schemas.openxmlformats.org/officeDocument/2006/relationships/image" Target="../media/image55.png"/><Relationship Id="rId99" Type="http://schemas.openxmlformats.org/officeDocument/2006/relationships/hyperlink" Target="http://www.volganet.ru/irj/avo.html" TargetMode="External"/><Relationship Id="rId101" Type="http://schemas.openxmlformats.org/officeDocument/2006/relationships/hyperlink" Target="http://www.astrtarif.ru/" TargetMode="External"/><Relationship Id="rId122" Type="http://schemas.openxmlformats.org/officeDocument/2006/relationships/image" Target="../media/image69.png"/><Relationship Id="rId130" Type="http://schemas.openxmlformats.org/officeDocument/2006/relationships/image" Target="../media/image73.png"/><Relationship Id="rId135" Type="http://schemas.openxmlformats.org/officeDocument/2006/relationships/hyperlink" Target="http://www.magadan.ru/ru/oiv/2-44-28.html" TargetMode="External"/><Relationship Id="rId143" Type="http://schemas.openxmlformats.org/officeDocument/2006/relationships/image" Target="../media/image80.png"/><Relationship Id="rId148" Type="http://schemas.openxmlformats.org/officeDocument/2006/relationships/hyperlink" Target="http://www.kamchatka.gov.ru/index.php?cont=oiv_din&amp;menu=4&amp;menu2=0&amp;id=190" TargetMode="External"/><Relationship Id="rId151" Type="http://schemas.openxmlformats.org/officeDocument/2006/relationships/image" Target="../media/image84.png"/><Relationship Id="rId156" Type="http://schemas.openxmlformats.org/officeDocument/2006/relationships/hyperlink" Target="http://www.komirec.ru/" TargetMode="External"/><Relationship Id="rId4" Type="http://schemas.openxmlformats.org/officeDocument/2006/relationships/image" Target="../media/image9.png"/><Relationship Id="rId9" Type="http://schemas.openxmlformats.org/officeDocument/2006/relationships/hyperlink" Target="http://www.tarifkchr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16.png"/><Relationship Id="rId39" Type="http://schemas.openxmlformats.org/officeDocument/2006/relationships/image" Target="../media/image27.png"/><Relationship Id="rId109" Type="http://schemas.openxmlformats.org/officeDocument/2006/relationships/hyperlink" Target="http://goskomcenchr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35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tarif-tuva.ru/" TargetMode="External"/><Relationship Id="rId104" Type="http://schemas.openxmlformats.org/officeDocument/2006/relationships/image" Target="../media/image60.png"/><Relationship Id="rId120" Type="http://schemas.openxmlformats.org/officeDocument/2006/relationships/image" Target="../media/image68.png"/><Relationship Id="rId125" Type="http://schemas.openxmlformats.org/officeDocument/2006/relationships/hyperlink" Target="http://www.tarifspb.ru/" TargetMode="External"/><Relationship Id="rId141" Type="http://schemas.openxmlformats.org/officeDocument/2006/relationships/image" Target="../media/image79.png"/><Relationship Id="rId146" Type="http://schemas.openxmlformats.org/officeDocument/2006/relationships/hyperlink" Target="http://&#1095;&#1091;&#1082;&#1086;&#1090;&#1082;&#1072;.&#1088;&#1092;/ru/authority/administrative_setting/kom_cen_tarifov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43.png"/><Relationship Id="rId92" Type="http://schemas.openxmlformats.org/officeDocument/2006/relationships/image" Target="../media/image54.png"/><Relationship Id="rId162" Type="http://schemas.openxmlformats.org/officeDocument/2006/relationships/hyperlink" Target="http://utr.gov-murman.ru/" TargetMode="External"/><Relationship Id="rId2" Type="http://schemas.openxmlformats.org/officeDocument/2006/relationships/image" Target="../media/image8.png"/><Relationship Id="rId29" Type="http://schemas.openxmlformats.org/officeDocument/2006/relationships/image" Target="../media/image22.png"/><Relationship Id="rId24" Type="http://schemas.openxmlformats.org/officeDocument/2006/relationships/image" Target="../media/image19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30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51.png"/><Relationship Id="rId110" Type="http://schemas.openxmlformats.org/officeDocument/2006/relationships/image" Target="../media/image63.png"/><Relationship Id="rId115" Type="http://schemas.openxmlformats.org/officeDocument/2006/relationships/hyperlink" Target="http://www.kt.tambov.gov.ru/" TargetMode="External"/><Relationship Id="rId131" Type="http://schemas.openxmlformats.org/officeDocument/2006/relationships/hyperlink" Target="http://rst.govrb.ru/" TargetMode="External"/><Relationship Id="rId136" Type="http://schemas.openxmlformats.org/officeDocument/2006/relationships/image" Target="../media/image76.png"/><Relationship Id="rId157" Type="http://schemas.openxmlformats.org/officeDocument/2006/relationships/image" Target="../media/image87.png"/><Relationship Id="rId61" Type="http://schemas.openxmlformats.org/officeDocument/2006/relationships/image" Target="../media/image38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k.sakhanet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14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25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46.png"/><Relationship Id="rId100" Type="http://schemas.openxmlformats.org/officeDocument/2006/relationships/image" Target="../media/image58.png"/><Relationship Id="rId105" Type="http://schemas.openxmlformats.org/officeDocument/2006/relationships/hyperlink" Target="http://www.tarif.kalmregion.ru/" TargetMode="External"/><Relationship Id="rId126" Type="http://schemas.openxmlformats.org/officeDocument/2006/relationships/image" Target="../media/image71.png"/><Relationship Id="rId147" Type="http://schemas.openxmlformats.org/officeDocument/2006/relationships/image" Target="../media/image82.png"/><Relationship Id="rId8" Type="http://schemas.openxmlformats.org/officeDocument/2006/relationships/image" Target="../media/image11.png"/><Relationship Id="rId51" Type="http://schemas.openxmlformats.org/officeDocument/2006/relationships/image" Target="../media/image33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hyperlink" Target="http://www.altaitarif22.ru/" TargetMode="External"/><Relationship Id="rId98" Type="http://schemas.openxmlformats.org/officeDocument/2006/relationships/image" Target="../media/image57.png"/><Relationship Id="rId121" Type="http://schemas.openxmlformats.org/officeDocument/2006/relationships/hyperlink" Target="http://dtek.avo.ru/" TargetMode="External"/><Relationship Id="rId142" Type="http://schemas.openxmlformats.org/officeDocument/2006/relationships/hyperlink" Target="http://www.tarif.ulgov.ru/" TargetMode="External"/><Relationship Id="rId163" Type="http://schemas.openxmlformats.org/officeDocument/2006/relationships/image" Target="../media/image90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20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41.png"/><Relationship Id="rId116" Type="http://schemas.openxmlformats.org/officeDocument/2006/relationships/image" Target="../media/image66.png"/><Relationship Id="rId137" Type="http://schemas.openxmlformats.org/officeDocument/2006/relationships/hyperlink" Target="http://www.rectmn.ru/" TargetMode="External"/><Relationship Id="rId158" Type="http://schemas.openxmlformats.org/officeDocument/2006/relationships/hyperlink" Target="http://www.rek-yamal.ru/" TargetMode="External"/><Relationship Id="rId20" Type="http://schemas.openxmlformats.org/officeDocument/2006/relationships/image" Target="../media/image17.png"/><Relationship Id="rId41" Type="http://schemas.openxmlformats.org/officeDocument/2006/relationships/image" Target="../media/image28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49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www.rstrd.ru/" TargetMode="External"/><Relationship Id="rId132" Type="http://schemas.openxmlformats.org/officeDocument/2006/relationships/image" Target="../media/image74.png"/><Relationship Id="rId153" Type="http://schemas.openxmlformats.org/officeDocument/2006/relationships/image" Target="../media/image8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0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3.emf"/><Relationship Id="rId2" Type="http://schemas.openxmlformats.org/officeDocument/2006/relationships/image" Target="../media/image92.emf"/><Relationship Id="rId1" Type="http://schemas.openxmlformats.org/officeDocument/2006/relationships/image" Target="../media/image91.emf"/><Relationship Id="rId5" Type="http://schemas.openxmlformats.org/officeDocument/2006/relationships/image" Target="../media/image95.emf"/><Relationship Id="rId4" Type="http://schemas.openxmlformats.org/officeDocument/2006/relationships/image" Target="../media/image9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8.emf"/><Relationship Id="rId1" Type="http://schemas.openxmlformats.org/officeDocument/2006/relationships/image" Target="../media/image9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5</xdr:row>
      <xdr:rowOff>28575</xdr:rowOff>
    </xdr:from>
    <xdr:to>
      <xdr:col>1</xdr:col>
      <xdr:colOff>704850</xdr:colOff>
      <xdr:row>5</xdr:row>
      <xdr:rowOff>457200</xdr:rowOff>
    </xdr:to>
    <xdr:pic macro="[0]!Instruction.ImageClick">
      <xdr:nvPicPr>
        <xdr:cNvPr id="213644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466725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20</xdr:row>
      <xdr:rowOff>28575</xdr:rowOff>
    </xdr:from>
    <xdr:to>
      <xdr:col>1</xdr:col>
      <xdr:colOff>714375</xdr:colOff>
      <xdr:row>20</xdr:row>
      <xdr:rowOff>457200</xdr:rowOff>
    </xdr:to>
    <xdr:pic macro="[0]!Instruction.ImageClick">
      <xdr:nvPicPr>
        <xdr:cNvPr id="213645" name="InstrImage_3" descr="AllDay.ru_Tasks.png"/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37147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37</xdr:row>
      <xdr:rowOff>38100</xdr:rowOff>
    </xdr:from>
    <xdr:to>
      <xdr:col>1</xdr:col>
      <xdr:colOff>704850</xdr:colOff>
      <xdr:row>37</xdr:row>
      <xdr:rowOff>466725</xdr:rowOff>
    </xdr:to>
    <xdr:pic macro="[0]!Instruction.ImageClick">
      <xdr:nvPicPr>
        <xdr:cNvPr id="213646" name="InstrImage_5" descr="AllDay.ru_Mail4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200" y="7800975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30</xdr:row>
      <xdr:rowOff>38100</xdr:rowOff>
    </xdr:from>
    <xdr:to>
      <xdr:col>1</xdr:col>
      <xdr:colOff>704850</xdr:colOff>
      <xdr:row>30</xdr:row>
      <xdr:rowOff>466725</xdr:rowOff>
    </xdr:to>
    <xdr:pic macro="[0]!Instruction.ImageClick">
      <xdr:nvPicPr>
        <xdr:cNvPr id="213647" name="InstrImage_4" descr="AllDay.ru_Forum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200" y="6448425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12</xdr:row>
      <xdr:rowOff>28575</xdr:rowOff>
    </xdr:from>
    <xdr:to>
      <xdr:col>1</xdr:col>
      <xdr:colOff>704850</xdr:colOff>
      <xdr:row>12</xdr:row>
      <xdr:rowOff>457200</xdr:rowOff>
    </xdr:to>
    <xdr:pic macro="[0]!Instruction.ImageClick">
      <xdr:nvPicPr>
        <xdr:cNvPr id="213648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196215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18</xdr:row>
      <xdr:rowOff>57150</xdr:rowOff>
    </xdr:from>
    <xdr:to>
      <xdr:col>2</xdr:col>
      <xdr:colOff>257175</xdr:colOff>
      <xdr:row>18</xdr:row>
      <xdr:rowOff>238125</xdr:rowOff>
    </xdr:to>
    <xdr:pic macro="[0]!modInfo.Instr">
      <xdr:nvPicPr>
        <xdr:cNvPr id="2136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0" y="3314700"/>
          <a:ext cx="180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235929" name="ShapeReg_36"/>
        <xdr:cNvSpPr>
          <a:spLocks/>
        </xdr:cNvSpPr>
      </xdr:nvSpPr>
      <xdr:spPr bwMode="gray">
        <a:xfrm>
          <a:off x="1123950" y="2914650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235930" name="Freeform 1368"/>
        <xdr:cNvSpPr>
          <a:spLocks/>
        </xdr:cNvSpPr>
      </xdr:nvSpPr>
      <xdr:spPr bwMode="gray">
        <a:xfrm>
          <a:off x="4600575" y="1762125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235931" name="ShapeReg_34"/>
        <xdr:cNvSpPr>
          <a:spLocks/>
        </xdr:cNvSpPr>
      </xdr:nvSpPr>
      <xdr:spPr bwMode="gray">
        <a:xfrm>
          <a:off x="1533525" y="1476375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235932" name="Freeform 1419"/>
        <xdr:cNvSpPr>
          <a:spLocks/>
        </xdr:cNvSpPr>
      </xdr:nvSpPr>
      <xdr:spPr bwMode="gray">
        <a:xfrm>
          <a:off x="1600200" y="1933575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0 h 1"/>
            <a:gd name="T4" fmla="*/ 0 w 3"/>
            <a:gd name="T5" fmla="*/ 0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0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235933" name="Freeform 1421"/>
        <xdr:cNvSpPr>
          <a:spLocks/>
        </xdr:cNvSpPr>
      </xdr:nvSpPr>
      <xdr:spPr bwMode="gray">
        <a:xfrm>
          <a:off x="6981825" y="2924175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235934" name="ShapeReg_82"/>
        <xdr:cNvGrpSpPr>
          <a:grpSpLocks/>
        </xdr:cNvGrpSpPr>
      </xdr:nvGrpSpPr>
      <xdr:grpSpPr bwMode="auto">
        <a:xfrm>
          <a:off x="6324600" y="209550"/>
          <a:ext cx="1028700" cy="1247775"/>
          <a:chOff x="670" y="22"/>
          <a:chExt cx="108" cy="144"/>
        </a:xfrm>
      </xdr:grpSpPr>
      <xdr:sp macro="modRegionSelect.Region_Click" textlink="">
        <xdr:nvSpPr>
          <xdr:cNvPr id="236125" name="ShapeReg_82"/>
          <xdr:cNvSpPr>
            <a:spLocks/>
          </xdr:cNvSpPr>
        </xdr:nvSpPr>
        <xdr:spPr bwMode="gray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26" name="Groupp82_1"/>
          <xdr:cNvSpPr>
            <a:spLocks/>
          </xdr:cNvSpPr>
        </xdr:nvSpPr>
        <xdr:spPr bwMode="gray">
          <a:xfrm>
            <a:off x="676" y="34"/>
            <a:ext cx="8" cy="15"/>
          </a:xfrm>
          <a:custGeom>
            <a:avLst/>
            <a:gdLst>
              <a:gd name="T0" fmla="*/ 2146868736 w 8"/>
              <a:gd name="T1" fmla="*/ 0 h 15"/>
              <a:gd name="T2" fmla="*/ 2146868736 w 8"/>
              <a:gd name="T3" fmla="*/ 0 h 15"/>
              <a:gd name="T4" fmla="*/ 2146868736 w 8"/>
              <a:gd name="T5" fmla="*/ 2146869214 h 15"/>
              <a:gd name="T6" fmla="*/ 2146868736 w 8"/>
              <a:gd name="T7" fmla="*/ 2146869214 h 15"/>
              <a:gd name="T8" fmla="*/ 0 w 8"/>
              <a:gd name="T9" fmla="*/ 2146869214 h 15"/>
              <a:gd name="T10" fmla="*/ 2146868736 w 8"/>
              <a:gd name="T11" fmla="*/ 2146869214 h 15"/>
              <a:gd name="T12" fmla="*/ 0 w 8"/>
              <a:gd name="T13" fmla="*/ 2146869214 h 15"/>
              <a:gd name="T14" fmla="*/ 0 w 8"/>
              <a:gd name="T15" fmla="*/ 2146869214 h 15"/>
              <a:gd name="T16" fmla="*/ 2146868736 w 8"/>
              <a:gd name="T17" fmla="*/ 2146869214 h 15"/>
              <a:gd name="T18" fmla="*/ 2146868736 w 8"/>
              <a:gd name="T19" fmla="*/ 2146869214 h 15"/>
              <a:gd name="T20" fmla="*/ 2146868736 w 8"/>
              <a:gd name="T21" fmla="*/ 2146869214 h 15"/>
              <a:gd name="T22" fmla="*/ 2146868736 w 8"/>
              <a:gd name="T23" fmla="*/ 2146869214 h 15"/>
              <a:gd name="T24" fmla="*/ 2146868736 w 8"/>
              <a:gd name="T25" fmla="*/ 2146869214 h 15"/>
              <a:gd name="T26" fmla="*/ 2146868736 w 8"/>
              <a:gd name="T27" fmla="*/ 2146869214 h 15"/>
              <a:gd name="T28" fmla="*/ 2146868736 w 8"/>
              <a:gd name="T29" fmla="*/ 2146869214 h 15"/>
              <a:gd name="T30" fmla="*/ 2146868736 w 8"/>
              <a:gd name="T31" fmla="*/ 2146869214 h 15"/>
              <a:gd name="T32" fmla="*/ 2146868736 w 8"/>
              <a:gd name="T33" fmla="*/ 2146869214 h 15"/>
              <a:gd name="T34" fmla="*/ 2146868736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235935" name="Freeform 1434"/>
        <xdr:cNvSpPr>
          <a:spLocks/>
        </xdr:cNvSpPr>
      </xdr:nvSpPr>
      <xdr:spPr bwMode="gray">
        <a:xfrm>
          <a:off x="142875" y="2047875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235936" name="ShapeReg_53"/>
        <xdr:cNvSpPr>
          <a:spLocks/>
        </xdr:cNvSpPr>
      </xdr:nvSpPr>
      <xdr:spPr bwMode="gray">
        <a:xfrm>
          <a:off x="1076325" y="1685925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235937" name="ShapeReg_45"/>
        <xdr:cNvSpPr>
          <a:spLocks/>
        </xdr:cNvSpPr>
      </xdr:nvSpPr>
      <xdr:spPr bwMode="gray">
        <a:xfrm>
          <a:off x="600075" y="2152650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235938" name="ShapeReg_68"/>
        <xdr:cNvSpPr>
          <a:spLocks/>
        </xdr:cNvSpPr>
      </xdr:nvSpPr>
      <xdr:spPr bwMode="gray">
        <a:xfrm>
          <a:off x="561975" y="2533650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235939" name="ShapeReg_6"/>
        <xdr:cNvSpPr>
          <a:spLocks/>
        </xdr:cNvSpPr>
      </xdr:nvSpPr>
      <xdr:spPr bwMode="gray">
        <a:xfrm>
          <a:off x="419100" y="2743200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235940" name="ShapeReg_29"/>
        <xdr:cNvSpPr>
          <a:spLocks/>
        </xdr:cNvSpPr>
      </xdr:nvSpPr>
      <xdr:spPr bwMode="gray">
        <a:xfrm>
          <a:off x="476250" y="2962275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235941" name="ShapeReg_5"/>
        <xdr:cNvSpPr>
          <a:spLocks/>
        </xdr:cNvSpPr>
      </xdr:nvSpPr>
      <xdr:spPr bwMode="gray">
        <a:xfrm>
          <a:off x="466725" y="3114675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235942" name="ShapeReg_10"/>
        <xdr:cNvSpPr>
          <a:spLocks/>
        </xdr:cNvSpPr>
      </xdr:nvSpPr>
      <xdr:spPr bwMode="gray">
        <a:xfrm>
          <a:off x="609600" y="3162300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235943" name="ShapeReg_22"/>
        <xdr:cNvSpPr>
          <a:spLocks/>
        </xdr:cNvSpPr>
      </xdr:nvSpPr>
      <xdr:spPr bwMode="gray">
        <a:xfrm>
          <a:off x="247650" y="3933825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235944" name="ShapeReg_58"/>
        <xdr:cNvSpPr>
          <a:spLocks/>
        </xdr:cNvSpPr>
      </xdr:nvSpPr>
      <xdr:spPr bwMode="gray">
        <a:xfrm>
          <a:off x="371475" y="4124325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235945" name="ShapeReg_51"/>
        <xdr:cNvSpPr>
          <a:spLocks/>
        </xdr:cNvSpPr>
      </xdr:nvSpPr>
      <xdr:spPr bwMode="gray">
        <a:xfrm>
          <a:off x="438150" y="4171950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235946" name="ShapeReg_50"/>
        <xdr:cNvSpPr>
          <a:spLocks/>
        </xdr:cNvSpPr>
      </xdr:nvSpPr>
      <xdr:spPr bwMode="gray">
        <a:xfrm>
          <a:off x="466725" y="4095750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235947" name="ShapeReg_52"/>
        <xdr:cNvSpPr>
          <a:spLocks/>
        </xdr:cNvSpPr>
      </xdr:nvSpPr>
      <xdr:spPr bwMode="gray">
        <a:xfrm>
          <a:off x="466725" y="3743325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235948" name="ShapeReg_40"/>
        <xdr:cNvSpPr>
          <a:spLocks/>
        </xdr:cNvSpPr>
      </xdr:nvSpPr>
      <xdr:spPr bwMode="gray">
        <a:xfrm>
          <a:off x="1390650" y="3495675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235949" name="ShapeReg_79"/>
        <xdr:cNvSpPr>
          <a:spLocks/>
        </xdr:cNvSpPr>
      </xdr:nvSpPr>
      <xdr:spPr bwMode="gray">
        <a:xfrm>
          <a:off x="1866900" y="3505200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235950" name="ShapeReg_39"/>
        <xdr:cNvSpPr>
          <a:spLocks/>
        </xdr:cNvSpPr>
      </xdr:nvSpPr>
      <xdr:spPr bwMode="gray">
        <a:xfrm>
          <a:off x="2714625" y="3524250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235951" name="ShapeReg_38"/>
        <xdr:cNvSpPr>
          <a:spLocks/>
        </xdr:cNvSpPr>
      </xdr:nvSpPr>
      <xdr:spPr bwMode="gray">
        <a:xfrm>
          <a:off x="2990850" y="3724275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235952" name="ShapeReg_1"/>
        <xdr:cNvSpPr>
          <a:spLocks/>
        </xdr:cNvSpPr>
      </xdr:nvSpPr>
      <xdr:spPr bwMode="gray">
        <a:xfrm>
          <a:off x="3114675" y="4095750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235953" name="ShapeReg_47"/>
        <xdr:cNvSpPr>
          <a:spLocks/>
        </xdr:cNvSpPr>
      </xdr:nvSpPr>
      <xdr:spPr bwMode="gray">
        <a:xfrm>
          <a:off x="3505200" y="4305300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235954" name="ShapeReg_60"/>
        <xdr:cNvSpPr>
          <a:spLocks/>
        </xdr:cNvSpPr>
      </xdr:nvSpPr>
      <xdr:spPr bwMode="gray">
        <a:xfrm>
          <a:off x="3838575" y="4181475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235955" name="ShapeReg_44"/>
        <xdr:cNvSpPr>
          <a:spLocks/>
        </xdr:cNvSpPr>
      </xdr:nvSpPr>
      <xdr:spPr bwMode="gray">
        <a:xfrm>
          <a:off x="6981825" y="3609975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235956" name="ShapeReg_32"/>
        <xdr:cNvSpPr>
          <a:spLocks/>
        </xdr:cNvSpPr>
      </xdr:nvSpPr>
      <xdr:spPr bwMode="gray">
        <a:xfrm>
          <a:off x="6372225" y="1333500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235957" name="ShapeReg_3"/>
        <xdr:cNvGrpSpPr>
          <a:grpSpLocks/>
        </xdr:cNvGrpSpPr>
      </xdr:nvGrpSpPr>
      <xdr:grpSpPr bwMode="auto">
        <a:xfrm>
          <a:off x="1381125" y="1476375"/>
          <a:ext cx="1962150" cy="1295400"/>
          <a:chOff x="151" y="168"/>
          <a:chExt cx="206" cy="136"/>
        </a:xfrm>
      </xdr:grpSpPr>
      <xdr:sp macro="modRegionSelect.Region_Click" textlink="">
        <xdr:nvSpPr>
          <xdr:cNvPr id="236123" name="Groupp03_1"/>
          <xdr:cNvSpPr>
            <a:spLocks/>
          </xdr:cNvSpPr>
        </xdr:nvSpPr>
        <xdr:spPr bwMode="gray">
          <a:xfrm>
            <a:off x="277" y="168"/>
            <a:ext cx="80" cy="59"/>
          </a:xfrm>
          <a:custGeom>
            <a:avLst/>
            <a:gdLst>
              <a:gd name="T0" fmla="*/ 2146868941 w 80"/>
              <a:gd name="T1" fmla="*/ 2146869205 h 59"/>
              <a:gd name="T2" fmla="*/ 2146868941 w 80"/>
              <a:gd name="T3" fmla="*/ 2146869205 h 59"/>
              <a:gd name="T4" fmla="*/ 2146868941 w 80"/>
              <a:gd name="T5" fmla="*/ 2146869205 h 59"/>
              <a:gd name="T6" fmla="*/ 2146868941 w 80"/>
              <a:gd name="T7" fmla="*/ 2146869205 h 59"/>
              <a:gd name="T8" fmla="*/ 2146868941 w 80"/>
              <a:gd name="T9" fmla="*/ 2146869205 h 59"/>
              <a:gd name="T10" fmla="*/ 2146868941 w 80"/>
              <a:gd name="T11" fmla="*/ 2146869205 h 59"/>
              <a:gd name="T12" fmla="*/ 2146868941 w 80"/>
              <a:gd name="T13" fmla="*/ 2146869205 h 59"/>
              <a:gd name="T14" fmla="*/ 0 w 80"/>
              <a:gd name="T15" fmla="*/ 2146869205 h 59"/>
              <a:gd name="T16" fmla="*/ 2146868941 w 80"/>
              <a:gd name="T17" fmla="*/ 2146869205 h 59"/>
              <a:gd name="T18" fmla="*/ 2146868941 w 80"/>
              <a:gd name="T19" fmla="*/ 2146869205 h 59"/>
              <a:gd name="T20" fmla="*/ 2146868941 w 80"/>
              <a:gd name="T21" fmla="*/ 2146869205 h 59"/>
              <a:gd name="T22" fmla="*/ 2146868941 w 80"/>
              <a:gd name="T23" fmla="*/ 2146869205 h 59"/>
              <a:gd name="T24" fmla="*/ 2146868941 w 80"/>
              <a:gd name="T25" fmla="*/ 2146869205 h 59"/>
              <a:gd name="T26" fmla="*/ 2146868941 w 80"/>
              <a:gd name="T27" fmla="*/ 2146869205 h 59"/>
              <a:gd name="T28" fmla="*/ 2146868941 w 80"/>
              <a:gd name="T29" fmla="*/ 2146869205 h 59"/>
              <a:gd name="T30" fmla="*/ 2146868941 w 80"/>
              <a:gd name="T31" fmla="*/ 2146869205 h 59"/>
              <a:gd name="T32" fmla="*/ 2146868941 w 80"/>
              <a:gd name="T33" fmla="*/ 2146869205 h 59"/>
              <a:gd name="T34" fmla="*/ 2146868941 w 80"/>
              <a:gd name="T35" fmla="*/ 2146869205 h 59"/>
              <a:gd name="T36" fmla="*/ 2146868941 w 80"/>
              <a:gd name="T37" fmla="*/ 2146869205 h 59"/>
              <a:gd name="T38" fmla="*/ 2146868941 w 80"/>
              <a:gd name="T39" fmla="*/ 2146869205 h 59"/>
              <a:gd name="T40" fmla="*/ 2146868941 w 80"/>
              <a:gd name="T41" fmla="*/ 2146869205 h 59"/>
              <a:gd name="T42" fmla="*/ 2146868941 w 80"/>
              <a:gd name="T43" fmla="*/ 2146869205 h 59"/>
              <a:gd name="T44" fmla="*/ 2146868941 w 80"/>
              <a:gd name="T45" fmla="*/ 2146869205 h 59"/>
              <a:gd name="T46" fmla="*/ 2146868941 w 80"/>
              <a:gd name="T47" fmla="*/ 2146869205 h 59"/>
              <a:gd name="T48" fmla="*/ 2146868941 w 80"/>
              <a:gd name="T49" fmla="*/ 2146869205 h 59"/>
              <a:gd name="T50" fmla="*/ 2146868941 w 80"/>
              <a:gd name="T51" fmla="*/ 2146869205 h 59"/>
              <a:gd name="T52" fmla="*/ 2146868941 w 80"/>
              <a:gd name="T53" fmla="*/ 2146869205 h 59"/>
              <a:gd name="T54" fmla="*/ 2146868941 w 80"/>
              <a:gd name="T55" fmla="*/ 2146869205 h 59"/>
              <a:gd name="T56" fmla="*/ 2146868941 w 80"/>
              <a:gd name="T57" fmla="*/ 2146869205 h 59"/>
              <a:gd name="T58" fmla="*/ 2146868941 w 80"/>
              <a:gd name="T59" fmla="*/ 2146869205 h 59"/>
              <a:gd name="T60" fmla="*/ 2146868941 w 80"/>
              <a:gd name="T61" fmla="*/ 2146869205 h 59"/>
              <a:gd name="T62" fmla="*/ 2146868941 w 80"/>
              <a:gd name="T63" fmla="*/ 2146869205 h 59"/>
              <a:gd name="T64" fmla="*/ 2146868941 w 80"/>
              <a:gd name="T65" fmla="*/ 2146869205 h 59"/>
              <a:gd name="T66" fmla="*/ 2146868941 w 80"/>
              <a:gd name="T67" fmla="*/ 2146869205 h 59"/>
              <a:gd name="T68" fmla="*/ 2146868941 w 80"/>
              <a:gd name="T69" fmla="*/ 0 h 59"/>
              <a:gd name="T70" fmla="*/ 2146868941 w 80"/>
              <a:gd name="T71" fmla="*/ 2146869205 h 59"/>
              <a:gd name="T72" fmla="*/ 2146868941 w 80"/>
              <a:gd name="T73" fmla="*/ 2146869205 h 59"/>
              <a:gd name="T74" fmla="*/ 2146868941 w 80"/>
              <a:gd name="T75" fmla="*/ 2146869205 h 59"/>
              <a:gd name="T76" fmla="*/ 2146868941 w 80"/>
              <a:gd name="T77" fmla="*/ 2146869205 h 59"/>
              <a:gd name="T78" fmla="*/ 2146868941 w 80"/>
              <a:gd name="T79" fmla="*/ 2146869205 h 59"/>
              <a:gd name="T80" fmla="*/ 2146868941 w 80"/>
              <a:gd name="T81" fmla="*/ 2146869205 h 59"/>
              <a:gd name="T82" fmla="*/ 2146868941 w 80"/>
              <a:gd name="T83" fmla="*/ 2146869205 h 59"/>
              <a:gd name="T84" fmla="*/ 2146868941 w 80"/>
              <a:gd name="T85" fmla="*/ 2146869205 h 59"/>
              <a:gd name="T86" fmla="*/ 2146868941 w 80"/>
              <a:gd name="T87" fmla="*/ 2146869205 h 59"/>
              <a:gd name="T88" fmla="*/ 2146868941 w 80"/>
              <a:gd name="T89" fmla="*/ 2146869205 h 59"/>
              <a:gd name="T90" fmla="*/ 2146868941 w 80"/>
              <a:gd name="T91" fmla="*/ 2146869205 h 59"/>
              <a:gd name="T92" fmla="*/ 2146868941 w 80"/>
              <a:gd name="T93" fmla="*/ 2146869205 h 59"/>
              <a:gd name="T94" fmla="*/ 2146868941 w 80"/>
              <a:gd name="T95" fmla="*/ 2146869205 h 59"/>
              <a:gd name="T96" fmla="*/ 2146868941 w 80"/>
              <a:gd name="T97" fmla="*/ 2146869205 h 59"/>
              <a:gd name="T98" fmla="*/ 2146868941 w 80"/>
              <a:gd name="T99" fmla="*/ 2146869205 h 59"/>
              <a:gd name="T100" fmla="*/ 2146868941 w 80"/>
              <a:gd name="T101" fmla="*/ 2146869205 h 59"/>
              <a:gd name="T102" fmla="*/ 2146868941 w 80"/>
              <a:gd name="T103" fmla="*/ 2146869205 h 59"/>
              <a:gd name="T104" fmla="*/ 2146868941 w 80"/>
              <a:gd name="T105" fmla="*/ 2146869205 h 59"/>
              <a:gd name="T106" fmla="*/ 2146868941 w 80"/>
              <a:gd name="T107" fmla="*/ 2146869205 h 59"/>
              <a:gd name="T108" fmla="*/ 2146868941 w 80"/>
              <a:gd name="T109" fmla="*/ 2146869205 h 59"/>
              <a:gd name="T110" fmla="*/ 2146868941 w 80"/>
              <a:gd name="T111" fmla="*/ 2146869205 h 59"/>
              <a:gd name="T112" fmla="*/ 2146868941 w 80"/>
              <a:gd name="T113" fmla="*/ 2146869205 h 59"/>
              <a:gd name="T114" fmla="*/ 2146868941 w 80"/>
              <a:gd name="T115" fmla="*/ 2146869205 h 59"/>
              <a:gd name="T116" fmla="*/ 2146868941 w 80"/>
              <a:gd name="T117" fmla="*/ 2146869205 h 59"/>
              <a:gd name="T118" fmla="*/ 2146868941 w 80"/>
              <a:gd name="T119" fmla="*/ 2146869205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24" name="ShapeReg_3"/>
          <xdr:cNvSpPr>
            <a:spLocks/>
          </xdr:cNvSpPr>
        </xdr:nvSpPr>
        <xdr:spPr bwMode="gray">
          <a:xfrm>
            <a:off x="151" y="227"/>
            <a:ext cx="81" cy="77"/>
          </a:xfrm>
          <a:custGeom>
            <a:avLst/>
            <a:gdLst>
              <a:gd name="T0" fmla="*/ 2146868951 w 81"/>
              <a:gd name="T1" fmla="*/ 2146868909 h 77"/>
              <a:gd name="T2" fmla="*/ 2146868951 w 81"/>
              <a:gd name="T3" fmla="*/ 2146868909 h 77"/>
              <a:gd name="T4" fmla="*/ 2146868951 w 81"/>
              <a:gd name="T5" fmla="*/ 2146868909 h 77"/>
              <a:gd name="T6" fmla="*/ 2146868951 w 81"/>
              <a:gd name="T7" fmla="*/ 2146868909 h 77"/>
              <a:gd name="T8" fmla="*/ 2146868951 w 81"/>
              <a:gd name="T9" fmla="*/ 2146868909 h 77"/>
              <a:gd name="T10" fmla="*/ 2146868951 w 81"/>
              <a:gd name="T11" fmla="*/ 2146868909 h 77"/>
              <a:gd name="T12" fmla="*/ 2146868951 w 81"/>
              <a:gd name="T13" fmla="*/ 0 h 77"/>
              <a:gd name="T14" fmla="*/ 2146868951 w 81"/>
              <a:gd name="T15" fmla="*/ 2146868909 h 77"/>
              <a:gd name="T16" fmla="*/ 2146868951 w 81"/>
              <a:gd name="T17" fmla="*/ 2146868909 h 77"/>
              <a:gd name="T18" fmla="*/ 2146868951 w 81"/>
              <a:gd name="T19" fmla="*/ 2146868909 h 77"/>
              <a:gd name="T20" fmla="*/ 2146868951 w 81"/>
              <a:gd name="T21" fmla="*/ 2146868909 h 77"/>
              <a:gd name="T22" fmla="*/ 2146868951 w 81"/>
              <a:gd name="T23" fmla="*/ 2146868909 h 77"/>
              <a:gd name="T24" fmla="*/ 2146868951 w 81"/>
              <a:gd name="T25" fmla="*/ 2146868909 h 77"/>
              <a:gd name="T26" fmla="*/ 2146868951 w 81"/>
              <a:gd name="T27" fmla="*/ 2146868909 h 77"/>
              <a:gd name="T28" fmla="*/ 2146868951 w 81"/>
              <a:gd name="T29" fmla="*/ 2146868909 h 77"/>
              <a:gd name="T30" fmla="*/ 2146868951 w 81"/>
              <a:gd name="T31" fmla="*/ 2146868909 h 77"/>
              <a:gd name="T32" fmla="*/ 2146868951 w 81"/>
              <a:gd name="T33" fmla="*/ 2146868909 h 77"/>
              <a:gd name="T34" fmla="*/ 2146868951 w 81"/>
              <a:gd name="T35" fmla="*/ 2146868909 h 77"/>
              <a:gd name="T36" fmla="*/ 2146868951 w 81"/>
              <a:gd name="T37" fmla="*/ 2146868909 h 77"/>
              <a:gd name="T38" fmla="*/ 2146868951 w 81"/>
              <a:gd name="T39" fmla="*/ 2146868909 h 77"/>
              <a:gd name="T40" fmla="*/ 2146868951 w 81"/>
              <a:gd name="T41" fmla="*/ 2146868909 h 77"/>
              <a:gd name="T42" fmla="*/ 2146868951 w 81"/>
              <a:gd name="T43" fmla="*/ 2146868909 h 77"/>
              <a:gd name="T44" fmla="*/ 2146868951 w 81"/>
              <a:gd name="T45" fmla="*/ 2146868909 h 77"/>
              <a:gd name="T46" fmla="*/ 2146868951 w 81"/>
              <a:gd name="T47" fmla="*/ 2146868909 h 77"/>
              <a:gd name="T48" fmla="*/ 2146868951 w 81"/>
              <a:gd name="T49" fmla="*/ 2146868909 h 77"/>
              <a:gd name="T50" fmla="*/ 2146868951 w 81"/>
              <a:gd name="T51" fmla="*/ 2146868909 h 77"/>
              <a:gd name="T52" fmla="*/ 2146868951 w 81"/>
              <a:gd name="T53" fmla="*/ 2146868909 h 77"/>
              <a:gd name="T54" fmla="*/ 2146868951 w 81"/>
              <a:gd name="T55" fmla="*/ 2146868909 h 77"/>
              <a:gd name="T56" fmla="*/ 2146868951 w 81"/>
              <a:gd name="T57" fmla="*/ 2146868909 h 77"/>
              <a:gd name="T58" fmla="*/ 2146868951 w 81"/>
              <a:gd name="T59" fmla="*/ 2146868909 h 77"/>
              <a:gd name="T60" fmla="*/ 2146868951 w 81"/>
              <a:gd name="T61" fmla="*/ 2146868909 h 77"/>
              <a:gd name="T62" fmla="*/ 2146868951 w 81"/>
              <a:gd name="T63" fmla="*/ 2146868909 h 77"/>
              <a:gd name="T64" fmla="*/ 2146868951 w 81"/>
              <a:gd name="T65" fmla="*/ 2146868909 h 77"/>
              <a:gd name="T66" fmla="*/ 2146868951 w 81"/>
              <a:gd name="T67" fmla="*/ 2146868909 h 77"/>
              <a:gd name="T68" fmla="*/ 2146868951 w 81"/>
              <a:gd name="T69" fmla="*/ 2146868909 h 77"/>
              <a:gd name="T70" fmla="*/ 2146868951 w 81"/>
              <a:gd name="T71" fmla="*/ 2146868909 h 77"/>
              <a:gd name="T72" fmla="*/ 2146868951 w 81"/>
              <a:gd name="T73" fmla="*/ 2146868909 h 77"/>
              <a:gd name="T74" fmla="*/ 2146868951 w 81"/>
              <a:gd name="T75" fmla="*/ 2146868909 h 77"/>
              <a:gd name="T76" fmla="*/ 2146868951 w 81"/>
              <a:gd name="T77" fmla="*/ 2146868909 h 77"/>
              <a:gd name="T78" fmla="*/ 2146868951 w 81"/>
              <a:gd name="T79" fmla="*/ 2146868909 h 77"/>
              <a:gd name="T80" fmla="*/ 2146868951 w 81"/>
              <a:gd name="T81" fmla="*/ 2146868909 h 77"/>
              <a:gd name="T82" fmla="*/ 2146868951 w 81"/>
              <a:gd name="T83" fmla="*/ 2146868909 h 77"/>
              <a:gd name="T84" fmla="*/ 2146868951 w 81"/>
              <a:gd name="T85" fmla="*/ 2146868909 h 77"/>
              <a:gd name="T86" fmla="*/ 2146868951 w 81"/>
              <a:gd name="T87" fmla="*/ 2146868909 h 77"/>
              <a:gd name="T88" fmla="*/ 2146868951 w 81"/>
              <a:gd name="T89" fmla="*/ 2146868909 h 77"/>
              <a:gd name="T90" fmla="*/ 2146868951 w 81"/>
              <a:gd name="T91" fmla="*/ 2146868909 h 77"/>
              <a:gd name="T92" fmla="*/ 2146868951 w 81"/>
              <a:gd name="T93" fmla="*/ 2146868909 h 77"/>
              <a:gd name="T94" fmla="*/ 2146868951 w 81"/>
              <a:gd name="T95" fmla="*/ 2146868909 h 77"/>
              <a:gd name="T96" fmla="*/ 2146868951 w 81"/>
              <a:gd name="T97" fmla="*/ 2146868909 h 77"/>
              <a:gd name="T98" fmla="*/ 2146868951 w 81"/>
              <a:gd name="T99" fmla="*/ 2146868909 h 77"/>
              <a:gd name="T100" fmla="*/ 2146868951 w 81"/>
              <a:gd name="T101" fmla="*/ 2146868909 h 77"/>
              <a:gd name="T102" fmla="*/ 2146868951 w 81"/>
              <a:gd name="T103" fmla="*/ 2146868909 h 77"/>
              <a:gd name="T104" fmla="*/ 2146868951 w 81"/>
              <a:gd name="T105" fmla="*/ 2146868909 h 77"/>
              <a:gd name="T106" fmla="*/ 2146868951 w 81"/>
              <a:gd name="T107" fmla="*/ 2146868909 h 77"/>
              <a:gd name="T108" fmla="*/ 2146868951 w 81"/>
              <a:gd name="T109" fmla="*/ 2146868909 h 77"/>
              <a:gd name="T110" fmla="*/ 2146868951 w 81"/>
              <a:gd name="T111" fmla="*/ 2146868909 h 77"/>
              <a:gd name="T112" fmla="*/ 2146868951 w 81"/>
              <a:gd name="T113" fmla="*/ 2146868909 h 77"/>
              <a:gd name="T114" fmla="*/ 2146868951 w 81"/>
              <a:gd name="T115" fmla="*/ 2146868909 h 77"/>
              <a:gd name="T116" fmla="*/ 2146868951 w 81"/>
              <a:gd name="T117" fmla="*/ 2146868909 h 77"/>
              <a:gd name="T118" fmla="*/ 2146868951 w 81"/>
              <a:gd name="T119" fmla="*/ 2146868909 h 77"/>
              <a:gd name="T120" fmla="*/ 2146868951 w 81"/>
              <a:gd name="T121" fmla="*/ 2146868909 h 77"/>
              <a:gd name="T122" fmla="*/ 2146868951 w 81"/>
              <a:gd name="T123" fmla="*/ 2146868909 h 77"/>
              <a:gd name="T124" fmla="*/ 2146868951 w 81"/>
              <a:gd name="T125" fmla="*/ 2146868909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235958" name="Groupp21_1"/>
        <xdr:cNvSpPr>
          <a:spLocks/>
        </xdr:cNvSpPr>
      </xdr:nvSpPr>
      <xdr:spPr bwMode="gray">
        <a:xfrm>
          <a:off x="7372350" y="1571625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235959" name="ShapeReg_66"/>
        <xdr:cNvGrpSpPr>
          <a:grpSpLocks/>
        </xdr:cNvGrpSpPr>
      </xdr:nvGrpSpPr>
      <xdr:grpSpPr bwMode="auto">
        <a:xfrm>
          <a:off x="6981825" y="2505075"/>
          <a:ext cx="1047750" cy="1133475"/>
          <a:chOff x="739" y="276"/>
          <a:chExt cx="110" cy="119"/>
        </a:xfrm>
      </xdr:grpSpPr>
      <xdr:sp macro="modRegionSelect.Region_Click" textlink="">
        <xdr:nvSpPr>
          <xdr:cNvPr id="236115" name="ShapeReg_66"/>
          <xdr:cNvSpPr>
            <a:spLocks/>
          </xdr:cNvSpPr>
        </xdr:nvSpPr>
        <xdr:spPr bwMode="gray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6" name="Groupp66_8"/>
          <xdr:cNvSpPr>
            <a:spLocks/>
          </xdr:cNvSpPr>
        </xdr:nvSpPr>
        <xdr:spPr bwMode="gray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6868941 h 5"/>
              <a:gd name="T4" fmla="*/ 0 w 2"/>
              <a:gd name="T5" fmla="*/ 2146868941 h 5"/>
              <a:gd name="T6" fmla="*/ 2146868736 w 2"/>
              <a:gd name="T7" fmla="*/ 2146868941 h 5"/>
              <a:gd name="T8" fmla="*/ 2146868736 w 2"/>
              <a:gd name="T9" fmla="*/ 2146868941 h 5"/>
              <a:gd name="T10" fmla="*/ 2146868736 w 2"/>
              <a:gd name="T11" fmla="*/ 2146868941 h 5"/>
              <a:gd name="T12" fmla="*/ 2146868736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7" name="Groupp66_7"/>
          <xdr:cNvSpPr>
            <a:spLocks/>
          </xdr:cNvSpPr>
        </xdr:nvSpPr>
        <xdr:spPr bwMode="gray">
          <a:xfrm>
            <a:off x="840" y="366"/>
            <a:ext cx="3" cy="10"/>
          </a:xfrm>
          <a:custGeom>
            <a:avLst/>
            <a:gdLst>
              <a:gd name="T0" fmla="*/ 2146869078 w 3"/>
              <a:gd name="T1" fmla="*/ 2146868941 h 10"/>
              <a:gd name="T2" fmla="*/ 2146869078 w 3"/>
              <a:gd name="T3" fmla="*/ 2146868941 h 10"/>
              <a:gd name="T4" fmla="*/ 2146869078 w 3"/>
              <a:gd name="T5" fmla="*/ 2146868941 h 10"/>
              <a:gd name="T6" fmla="*/ 2146869078 w 3"/>
              <a:gd name="T7" fmla="*/ 2146868941 h 10"/>
              <a:gd name="T8" fmla="*/ 2146869078 w 3"/>
              <a:gd name="T9" fmla="*/ 2146868941 h 10"/>
              <a:gd name="T10" fmla="*/ 2146869078 w 3"/>
              <a:gd name="T11" fmla="*/ 0 h 10"/>
              <a:gd name="T12" fmla="*/ 2146869078 w 3"/>
              <a:gd name="T13" fmla="*/ 0 h 10"/>
              <a:gd name="T14" fmla="*/ 0 w 3"/>
              <a:gd name="T15" fmla="*/ 2146868941 h 10"/>
              <a:gd name="T16" fmla="*/ 2146869078 w 3"/>
              <a:gd name="T17" fmla="*/ 2146868941 h 10"/>
              <a:gd name="T18" fmla="*/ 2146869078 w 3"/>
              <a:gd name="T19" fmla="*/ 2146868941 h 10"/>
              <a:gd name="T20" fmla="*/ 2146869078 w 3"/>
              <a:gd name="T21" fmla="*/ 2146868941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8" name="Groupp66_6"/>
          <xdr:cNvSpPr>
            <a:spLocks/>
          </xdr:cNvSpPr>
        </xdr:nvSpPr>
        <xdr:spPr bwMode="gray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6869078 h 3"/>
              <a:gd name="T4" fmla="*/ 0 w 1"/>
              <a:gd name="T5" fmla="*/ 2146869078 h 3"/>
              <a:gd name="T6" fmla="*/ 2146868736 w 1"/>
              <a:gd name="T7" fmla="*/ 2146869078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9" name="Groupp66_5"/>
          <xdr:cNvSpPr>
            <a:spLocks/>
          </xdr:cNvSpPr>
        </xdr:nvSpPr>
        <xdr:spPr bwMode="gray">
          <a:xfrm>
            <a:off x="845" y="345"/>
            <a:ext cx="3" cy="8"/>
          </a:xfrm>
          <a:custGeom>
            <a:avLst/>
            <a:gdLst>
              <a:gd name="T0" fmla="*/ 2146869078 w 3"/>
              <a:gd name="T1" fmla="*/ 2146868736 h 8"/>
              <a:gd name="T2" fmla="*/ 2146869078 w 3"/>
              <a:gd name="T3" fmla="*/ 2146868736 h 8"/>
              <a:gd name="T4" fmla="*/ 0 w 3"/>
              <a:gd name="T5" fmla="*/ 2146868736 h 8"/>
              <a:gd name="T6" fmla="*/ 2146869078 w 3"/>
              <a:gd name="T7" fmla="*/ 2146868736 h 8"/>
              <a:gd name="T8" fmla="*/ 2146869078 w 3"/>
              <a:gd name="T9" fmla="*/ 0 h 8"/>
              <a:gd name="T10" fmla="*/ 2146869078 w 3"/>
              <a:gd name="T11" fmla="*/ 2146868736 h 8"/>
              <a:gd name="T12" fmla="*/ 2146869078 w 3"/>
              <a:gd name="T13" fmla="*/ 2146868736 h 8"/>
              <a:gd name="T14" fmla="*/ 2146869078 w 3"/>
              <a:gd name="T15" fmla="*/ 2146868736 h 8"/>
              <a:gd name="T16" fmla="*/ 2146869078 w 3"/>
              <a:gd name="T17" fmla="*/ 2146868736 h 8"/>
              <a:gd name="T18" fmla="*/ 2146869078 w 3"/>
              <a:gd name="T19" fmla="*/ 2146868736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20" name="Groupp66_2"/>
          <xdr:cNvSpPr>
            <a:spLocks/>
          </xdr:cNvSpPr>
        </xdr:nvSpPr>
        <xdr:spPr bwMode="gray">
          <a:xfrm>
            <a:off x="831" y="276"/>
            <a:ext cx="5" cy="12"/>
          </a:xfrm>
          <a:custGeom>
            <a:avLst/>
            <a:gdLst>
              <a:gd name="T0" fmla="*/ 2146868941 w 5"/>
              <a:gd name="T1" fmla="*/ 0 h 12"/>
              <a:gd name="T2" fmla="*/ 2146868941 w 5"/>
              <a:gd name="T3" fmla="*/ 2146869078 h 12"/>
              <a:gd name="T4" fmla="*/ 0 w 5"/>
              <a:gd name="T5" fmla="*/ 2146869078 h 12"/>
              <a:gd name="T6" fmla="*/ 2146868941 w 5"/>
              <a:gd name="T7" fmla="*/ 2146869078 h 12"/>
              <a:gd name="T8" fmla="*/ 2146868941 w 5"/>
              <a:gd name="T9" fmla="*/ 2146869078 h 12"/>
              <a:gd name="T10" fmla="*/ 2146868941 w 5"/>
              <a:gd name="T11" fmla="*/ 2146869078 h 12"/>
              <a:gd name="T12" fmla="*/ 2146868941 w 5"/>
              <a:gd name="T13" fmla="*/ 2146869078 h 12"/>
              <a:gd name="T14" fmla="*/ 2146868941 w 5"/>
              <a:gd name="T15" fmla="*/ 2146869078 h 12"/>
              <a:gd name="T16" fmla="*/ 2146868941 w 5"/>
              <a:gd name="T17" fmla="*/ 2146869078 h 12"/>
              <a:gd name="T18" fmla="*/ 2146868941 w 5"/>
              <a:gd name="T19" fmla="*/ 2146869078 h 12"/>
              <a:gd name="T20" fmla="*/ 2146868941 w 5"/>
              <a:gd name="T21" fmla="*/ 2146869078 h 12"/>
              <a:gd name="T22" fmla="*/ 2146868941 w 5"/>
              <a:gd name="T23" fmla="*/ 2146869078 h 12"/>
              <a:gd name="T24" fmla="*/ 2146868941 w 5"/>
              <a:gd name="T25" fmla="*/ 2146869078 h 12"/>
              <a:gd name="T26" fmla="*/ 2146868941 w 5"/>
              <a:gd name="T27" fmla="*/ 2146869078 h 12"/>
              <a:gd name="T28" fmla="*/ 2146868941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21" name="Groupp66_3"/>
          <xdr:cNvSpPr>
            <a:spLocks/>
          </xdr:cNvSpPr>
        </xdr:nvSpPr>
        <xdr:spPr bwMode="gray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6868736 h 2"/>
              <a:gd name="T4" fmla="*/ 2146868736 w 2"/>
              <a:gd name="T5" fmla="*/ 2146868736 h 2"/>
              <a:gd name="T6" fmla="*/ 2146868736 w 2"/>
              <a:gd name="T7" fmla="*/ 2146868736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22" name="Groupp66_4"/>
          <xdr:cNvSpPr>
            <a:spLocks/>
          </xdr:cNvSpPr>
        </xdr:nvSpPr>
        <xdr:spPr bwMode="gray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6868941 h 5"/>
              <a:gd name="T4" fmla="*/ 0 w 2"/>
              <a:gd name="T5" fmla="*/ 2146868941 h 5"/>
              <a:gd name="T6" fmla="*/ 2146868736 w 2"/>
              <a:gd name="T7" fmla="*/ 2146868941 h 5"/>
              <a:gd name="T8" fmla="*/ 2146868736 w 2"/>
              <a:gd name="T9" fmla="*/ 2146868941 h 5"/>
              <a:gd name="T10" fmla="*/ 2146868736 w 2"/>
              <a:gd name="T11" fmla="*/ 2146868941 h 5"/>
              <a:gd name="T12" fmla="*/ 2146868736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235960" name="ShapeReg_21"/>
        <xdr:cNvSpPr>
          <a:spLocks/>
        </xdr:cNvSpPr>
      </xdr:nvSpPr>
      <xdr:spPr bwMode="gray">
        <a:xfrm>
          <a:off x="6810375" y="952500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235961" name="ShapeReg_19"/>
        <xdr:cNvSpPr>
          <a:spLocks/>
        </xdr:cNvSpPr>
      </xdr:nvSpPr>
      <xdr:spPr bwMode="gray">
        <a:xfrm>
          <a:off x="142875" y="2047875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235962" name="ShapeReg_20"/>
        <xdr:cNvSpPr>
          <a:spLocks/>
        </xdr:cNvSpPr>
      </xdr:nvSpPr>
      <xdr:spPr bwMode="gray">
        <a:xfrm>
          <a:off x="647700" y="2752725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235963" name="ShapeReg_71"/>
        <xdr:cNvSpPr>
          <a:spLocks/>
        </xdr:cNvSpPr>
      </xdr:nvSpPr>
      <xdr:spPr bwMode="gray">
        <a:xfrm>
          <a:off x="704850" y="2438400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235964" name="ShapeReg_33"/>
        <xdr:cNvSpPr>
          <a:spLocks noEditPoints="1"/>
        </xdr:cNvSpPr>
      </xdr:nvSpPr>
      <xdr:spPr bwMode="gray">
        <a:xfrm>
          <a:off x="828675" y="2676525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38099</xdr:rowOff>
    </xdr:from>
    <xdr:to>
      <xdr:col>2</xdr:col>
      <xdr:colOff>186300</xdr:colOff>
      <xdr:row>17</xdr:row>
      <xdr:rowOff>110099</xdr:rowOff>
    </xdr:to>
    <xdr:sp macro="modRegionSelect.Region_Click" textlink="">
      <xdr:nvSpPr>
        <xdr:cNvPr id="50" name="ShapeReg_12"/>
        <xdr:cNvSpPr>
          <a:spLocks/>
        </xdr:cNvSpPr>
      </xdr:nvSpPr>
      <xdr:spPr bwMode="gray">
        <a:xfrm>
          <a:off x="933450" y="2790824"/>
          <a:ext cx="72000" cy="72000"/>
        </a:xfrm>
        <a:prstGeom prst="star7">
          <a:avLst/>
        </a:prstGeom>
        <a:solidFill>
          <a:srgbClr val="C0C0C0"/>
        </a:solidFill>
        <a:ln w="3175" cap="flat" cmpd="sng">
          <a:solidFill>
            <a:srgbClr val="646464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235966" name="ShapeReg_35"/>
        <xdr:cNvGrpSpPr>
          <a:grpSpLocks/>
        </xdr:cNvGrpSpPr>
      </xdr:nvGrpSpPr>
      <xdr:grpSpPr bwMode="auto">
        <a:xfrm>
          <a:off x="1990725" y="1933575"/>
          <a:ext cx="933450" cy="552450"/>
          <a:chOff x="215" y="216"/>
          <a:chExt cx="98" cy="58"/>
        </a:xfrm>
      </xdr:grpSpPr>
      <xdr:sp macro="modRegionSelect.Region_Click" textlink="">
        <xdr:nvSpPr>
          <xdr:cNvPr id="236112" name="Groupp35_2"/>
          <xdr:cNvSpPr>
            <a:spLocks/>
          </xdr:cNvSpPr>
        </xdr:nvSpPr>
        <xdr:spPr bwMode="gray">
          <a:xfrm>
            <a:off x="293" y="232"/>
            <a:ext cx="6" cy="9"/>
          </a:xfrm>
          <a:custGeom>
            <a:avLst/>
            <a:gdLst>
              <a:gd name="T0" fmla="*/ 2146869078 w 6"/>
              <a:gd name="T1" fmla="*/ 0 h 9"/>
              <a:gd name="T2" fmla="*/ 2146869078 w 6"/>
              <a:gd name="T3" fmla="*/ 2146868850 h 9"/>
              <a:gd name="T4" fmla="*/ 0 w 6"/>
              <a:gd name="T5" fmla="*/ 2146868850 h 9"/>
              <a:gd name="T6" fmla="*/ 0 w 6"/>
              <a:gd name="T7" fmla="*/ 2146868850 h 9"/>
              <a:gd name="T8" fmla="*/ 0 w 6"/>
              <a:gd name="T9" fmla="*/ 2146868850 h 9"/>
              <a:gd name="T10" fmla="*/ 2146869078 w 6"/>
              <a:gd name="T11" fmla="*/ 2146868850 h 9"/>
              <a:gd name="T12" fmla="*/ 2146869078 w 6"/>
              <a:gd name="T13" fmla="*/ 2146868850 h 9"/>
              <a:gd name="T14" fmla="*/ 2146869078 w 6"/>
              <a:gd name="T15" fmla="*/ 2146868850 h 9"/>
              <a:gd name="T16" fmla="*/ 2146869078 w 6"/>
              <a:gd name="T17" fmla="*/ 2146868850 h 9"/>
              <a:gd name="T18" fmla="*/ 2146869078 w 6"/>
              <a:gd name="T19" fmla="*/ 2146868850 h 9"/>
              <a:gd name="T20" fmla="*/ 2146869078 w 6"/>
              <a:gd name="T21" fmla="*/ 2146868850 h 9"/>
              <a:gd name="T22" fmla="*/ 2146869078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3" name="Groupp35_1"/>
          <xdr:cNvSpPr>
            <a:spLocks/>
          </xdr:cNvSpPr>
        </xdr:nvSpPr>
        <xdr:spPr bwMode="gray">
          <a:xfrm>
            <a:off x="248" y="221"/>
            <a:ext cx="9" cy="9"/>
          </a:xfrm>
          <a:custGeom>
            <a:avLst/>
            <a:gdLst>
              <a:gd name="T0" fmla="*/ 2146868850 w 9"/>
              <a:gd name="T1" fmla="*/ 0 h 9"/>
              <a:gd name="T2" fmla="*/ 2146868850 w 9"/>
              <a:gd name="T3" fmla="*/ 2146868850 h 9"/>
              <a:gd name="T4" fmla="*/ 2146868850 w 9"/>
              <a:gd name="T5" fmla="*/ 2146868850 h 9"/>
              <a:gd name="T6" fmla="*/ 0 w 9"/>
              <a:gd name="T7" fmla="*/ 2146868850 h 9"/>
              <a:gd name="T8" fmla="*/ 2146868850 w 9"/>
              <a:gd name="T9" fmla="*/ 2146868850 h 9"/>
              <a:gd name="T10" fmla="*/ 2146868850 w 9"/>
              <a:gd name="T11" fmla="*/ 2146868850 h 9"/>
              <a:gd name="T12" fmla="*/ 2146868850 w 9"/>
              <a:gd name="T13" fmla="*/ 2146868850 h 9"/>
              <a:gd name="T14" fmla="*/ 2146868850 w 9"/>
              <a:gd name="T15" fmla="*/ 2146868850 h 9"/>
              <a:gd name="T16" fmla="*/ 2146868850 w 9"/>
              <a:gd name="T17" fmla="*/ 2146868850 h 9"/>
              <a:gd name="T18" fmla="*/ 2146868850 w 9"/>
              <a:gd name="T19" fmla="*/ 2146868850 h 9"/>
              <a:gd name="T20" fmla="*/ 2146868850 w 9"/>
              <a:gd name="T21" fmla="*/ 2146868850 h 9"/>
              <a:gd name="T22" fmla="*/ 2146868850 w 9"/>
              <a:gd name="T23" fmla="*/ 2146868850 h 9"/>
              <a:gd name="T24" fmla="*/ 2146868850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4" name="ShapeReg_35"/>
          <xdr:cNvSpPr>
            <a:spLocks/>
          </xdr:cNvSpPr>
        </xdr:nvSpPr>
        <xdr:spPr bwMode="gray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235967" name="ShapeReg_83"/>
        <xdr:cNvSpPr>
          <a:spLocks/>
        </xdr:cNvSpPr>
      </xdr:nvSpPr>
      <xdr:spPr bwMode="gray">
        <a:xfrm>
          <a:off x="2638425" y="1952625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235968" name="ShapeReg_77"/>
        <xdr:cNvSpPr>
          <a:spLocks/>
        </xdr:cNvSpPr>
      </xdr:nvSpPr>
      <xdr:spPr bwMode="gray">
        <a:xfrm>
          <a:off x="6191250" y="2190750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235969" name="ShapeReg_26"/>
        <xdr:cNvSpPr>
          <a:spLocks noEditPoints="1"/>
        </xdr:cNvSpPr>
      </xdr:nvSpPr>
      <xdr:spPr bwMode="gray">
        <a:xfrm>
          <a:off x="133350" y="3571875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235970" name="ShapeReg_69"/>
        <xdr:cNvSpPr>
          <a:spLocks/>
        </xdr:cNvSpPr>
      </xdr:nvSpPr>
      <xdr:spPr bwMode="gray">
        <a:xfrm>
          <a:off x="361950" y="3800475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235971" name="ShapeReg_80"/>
        <xdr:cNvSpPr>
          <a:spLocks/>
        </xdr:cNvSpPr>
      </xdr:nvSpPr>
      <xdr:spPr bwMode="gray">
        <a:xfrm>
          <a:off x="466725" y="4152900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235972" name="ShapeReg_18"/>
        <xdr:cNvSpPr>
          <a:spLocks/>
        </xdr:cNvSpPr>
      </xdr:nvSpPr>
      <xdr:spPr bwMode="gray">
        <a:xfrm>
          <a:off x="323850" y="4057650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235973" name="ShapeReg_8"/>
        <xdr:cNvSpPr>
          <a:spLocks/>
        </xdr:cNvSpPr>
      </xdr:nvSpPr>
      <xdr:spPr bwMode="gray">
        <a:xfrm>
          <a:off x="638175" y="3381375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235974" name="ShapeReg_62"/>
        <xdr:cNvSpPr>
          <a:spLocks/>
        </xdr:cNvSpPr>
      </xdr:nvSpPr>
      <xdr:spPr bwMode="gray">
        <a:xfrm>
          <a:off x="361950" y="3429000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235975" name="ShapeReg_4"/>
        <xdr:cNvSpPr>
          <a:spLocks/>
        </xdr:cNvSpPr>
      </xdr:nvSpPr>
      <xdr:spPr bwMode="gray">
        <a:xfrm>
          <a:off x="771525" y="3752850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235976" name="ShapeReg_41"/>
        <xdr:cNvSpPr>
          <a:spLocks/>
        </xdr:cNvSpPr>
      </xdr:nvSpPr>
      <xdr:spPr bwMode="gray">
        <a:xfrm>
          <a:off x="590550" y="2905125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235977" name="ShapeReg_31"/>
        <xdr:cNvSpPr>
          <a:spLocks/>
        </xdr:cNvSpPr>
      </xdr:nvSpPr>
      <xdr:spPr bwMode="gray">
        <a:xfrm>
          <a:off x="695325" y="3048000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235978" name="ShapeReg_73"/>
        <xdr:cNvSpPr>
          <a:spLocks/>
        </xdr:cNvSpPr>
      </xdr:nvSpPr>
      <xdr:spPr bwMode="gray">
        <a:xfrm>
          <a:off x="733425" y="2886075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235979" name="ShapeReg_63"/>
        <xdr:cNvSpPr>
          <a:spLocks/>
        </xdr:cNvSpPr>
      </xdr:nvSpPr>
      <xdr:spPr bwMode="gray">
        <a:xfrm>
          <a:off x="866775" y="2962275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235980" name="ShapeReg_70"/>
        <xdr:cNvSpPr>
          <a:spLocks/>
        </xdr:cNvSpPr>
      </xdr:nvSpPr>
      <xdr:spPr bwMode="gray">
        <a:xfrm>
          <a:off x="838200" y="3124200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235981" name="ShapeReg_56"/>
        <xdr:cNvSpPr>
          <a:spLocks/>
        </xdr:cNvSpPr>
      </xdr:nvSpPr>
      <xdr:spPr bwMode="gray">
        <a:xfrm>
          <a:off x="1057275" y="3105150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235982" name="ShapeReg_42"/>
        <xdr:cNvSpPr>
          <a:spLocks/>
        </xdr:cNvSpPr>
      </xdr:nvSpPr>
      <xdr:spPr bwMode="gray">
        <a:xfrm>
          <a:off x="1000125" y="3171825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235983" name="ShapeReg_65"/>
        <xdr:cNvSpPr>
          <a:spLocks/>
        </xdr:cNvSpPr>
      </xdr:nvSpPr>
      <xdr:spPr bwMode="gray">
        <a:xfrm>
          <a:off x="904875" y="3324225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235984" name="ShapeReg_76"/>
        <xdr:cNvSpPr>
          <a:spLocks/>
        </xdr:cNvSpPr>
      </xdr:nvSpPr>
      <xdr:spPr bwMode="gray">
        <a:xfrm>
          <a:off x="1219200" y="3267075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235985" name="ShapeReg_64"/>
        <xdr:cNvSpPr>
          <a:spLocks/>
        </xdr:cNvSpPr>
      </xdr:nvSpPr>
      <xdr:spPr bwMode="gray">
        <a:xfrm>
          <a:off x="1304925" y="3419475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235986" name="ShapeReg_28"/>
        <xdr:cNvSpPr>
          <a:spLocks/>
        </xdr:cNvSpPr>
      </xdr:nvSpPr>
      <xdr:spPr bwMode="gray">
        <a:xfrm>
          <a:off x="2190750" y="3562350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235987" name="ShapeReg_48"/>
        <xdr:cNvSpPr>
          <a:spLocks/>
        </xdr:cNvSpPr>
      </xdr:nvSpPr>
      <xdr:spPr bwMode="gray">
        <a:xfrm>
          <a:off x="1657350" y="3362325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235988" name="ShapeReg_9"/>
        <xdr:cNvSpPr>
          <a:spLocks/>
        </xdr:cNvSpPr>
      </xdr:nvSpPr>
      <xdr:spPr bwMode="gray">
        <a:xfrm>
          <a:off x="1095375" y="2314575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235989" name="ShapeReg_84"/>
        <xdr:cNvSpPr>
          <a:spLocks/>
        </xdr:cNvSpPr>
      </xdr:nvSpPr>
      <xdr:spPr bwMode="gray">
        <a:xfrm>
          <a:off x="1066800" y="2600325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235990" name="ShapeReg_25"/>
        <xdr:cNvSpPr>
          <a:spLocks/>
        </xdr:cNvSpPr>
      </xdr:nvSpPr>
      <xdr:spPr bwMode="gray">
        <a:xfrm>
          <a:off x="1219200" y="2705100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235991" name="ShapeReg_16"/>
        <xdr:cNvSpPr>
          <a:spLocks/>
        </xdr:cNvSpPr>
      </xdr:nvSpPr>
      <xdr:spPr bwMode="gray">
        <a:xfrm>
          <a:off x="1133475" y="2790825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235992" name="ShapeReg_7"/>
        <xdr:cNvSpPr>
          <a:spLocks/>
        </xdr:cNvSpPr>
      </xdr:nvSpPr>
      <xdr:spPr bwMode="gray">
        <a:xfrm>
          <a:off x="1028700" y="2781300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235993" name="ShapeReg_81"/>
        <xdr:cNvSpPr>
          <a:spLocks/>
        </xdr:cNvSpPr>
      </xdr:nvSpPr>
      <xdr:spPr bwMode="gray">
        <a:xfrm>
          <a:off x="1323975" y="3133725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235994" name="ShapeReg_24"/>
        <xdr:cNvSpPr>
          <a:spLocks/>
        </xdr:cNvSpPr>
      </xdr:nvSpPr>
      <xdr:spPr bwMode="gray">
        <a:xfrm>
          <a:off x="1476375" y="2714625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235995" name="ShapeReg_55"/>
        <xdr:cNvSpPr>
          <a:spLocks/>
        </xdr:cNvSpPr>
      </xdr:nvSpPr>
      <xdr:spPr bwMode="gray">
        <a:xfrm>
          <a:off x="1390650" y="3048000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235996" name="ShapeReg_59"/>
        <xdr:cNvSpPr>
          <a:spLocks/>
        </xdr:cNvSpPr>
      </xdr:nvSpPr>
      <xdr:spPr bwMode="gray">
        <a:xfrm>
          <a:off x="1362075" y="3200400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235997" name="ShapeReg_75"/>
        <xdr:cNvSpPr>
          <a:spLocks/>
        </xdr:cNvSpPr>
      </xdr:nvSpPr>
      <xdr:spPr bwMode="gray">
        <a:xfrm>
          <a:off x="1676400" y="3095625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235998" name="ShapeReg_54"/>
        <xdr:cNvSpPr>
          <a:spLocks/>
        </xdr:cNvSpPr>
      </xdr:nvSpPr>
      <xdr:spPr bwMode="gray">
        <a:xfrm>
          <a:off x="1752600" y="2286000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235999" name="ShapeReg_43"/>
        <xdr:cNvSpPr>
          <a:spLocks/>
        </xdr:cNvSpPr>
      </xdr:nvSpPr>
      <xdr:spPr bwMode="gray">
        <a:xfrm>
          <a:off x="1838325" y="2876550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236000" name="ShapeReg_74"/>
        <xdr:cNvSpPr>
          <a:spLocks/>
        </xdr:cNvSpPr>
      </xdr:nvSpPr>
      <xdr:spPr bwMode="gray">
        <a:xfrm>
          <a:off x="2428875" y="3343275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236001" name="ShapeReg_67"/>
        <xdr:cNvSpPr>
          <a:spLocks/>
        </xdr:cNvSpPr>
      </xdr:nvSpPr>
      <xdr:spPr bwMode="gray">
        <a:xfrm>
          <a:off x="1990725" y="2952750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236002" name="ShapeReg_78"/>
        <xdr:cNvSpPr>
          <a:spLocks/>
        </xdr:cNvSpPr>
      </xdr:nvSpPr>
      <xdr:spPr bwMode="gray">
        <a:xfrm>
          <a:off x="2371725" y="2619375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236003" name="ShapeReg_27"/>
        <xdr:cNvGrpSpPr>
          <a:grpSpLocks/>
        </xdr:cNvGrpSpPr>
      </xdr:nvGrpSpPr>
      <xdr:grpSpPr bwMode="auto">
        <a:xfrm>
          <a:off x="3486150" y="1038225"/>
          <a:ext cx="1314450" cy="3371850"/>
          <a:chOff x="372" y="122"/>
          <a:chExt cx="138" cy="354"/>
        </a:xfrm>
      </xdr:grpSpPr>
      <xdr:sp macro="modRegionSelect.Region_Click" textlink="">
        <xdr:nvSpPr>
          <xdr:cNvPr id="236107" name="Groupp27_1"/>
          <xdr:cNvSpPr>
            <a:spLocks/>
          </xdr:cNvSpPr>
        </xdr:nvSpPr>
        <xdr:spPr bwMode="gray">
          <a:xfrm>
            <a:off x="442" y="145"/>
            <a:ext cx="15" cy="19"/>
          </a:xfrm>
          <a:custGeom>
            <a:avLst/>
            <a:gdLst>
              <a:gd name="T0" fmla="*/ 2146869214 w 15"/>
              <a:gd name="T1" fmla="*/ 2146868898 h 19"/>
              <a:gd name="T2" fmla="*/ 2146869214 w 15"/>
              <a:gd name="T3" fmla="*/ 2146868898 h 19"/>
              <a:gd name="T4" fmla="*/ 2146869214 w 15"/>
              <a:gd name="T5" fmla="*/ 2146868898 h 19"/>
              <a:gd name="T6" fmla="*/ 2146869214 w 15"/>
              <a:gd name="T7" fmla="*/ 0 h 19"/>
              <a:gd name="T8" fmla="*/ 2146869214 w 15"/>
              <a:gd name="T9" fmla="*/ 0 h 19"/>
              <a:gd name="T10" fmla="*/ 2146869214 w 15"/>
              <a:gd name="T11" fmla="*/ 2146868898 h 19"/>
              <a:gd name="T12" fmla="*/ 2146869214 w 15"/>
              <a:gd name="T13" fmla="*/ 2146868898 h 19"/>
              <a:gd name="T14" fmla="*/ 2146869214 w 15"/>
              <a:gd name="T15" fmla="*/ 2146868898 h 19"/>
              <a:gd name="T16" fmla="*/ 2146869214 w 15"/>
              <a:gd name="T17" fmla="*/ 2146868898 h 19"/>
              <a:gd name="T18" fmla="*/ 2146869214 w 15"/>
              <a:gd name="T19" fmla="*/ 2146868898 h 19"/>
              <a:gd name="T20" fmla="*/ 2146869214 w 15"/>
              <a:gd name="T21" fmla="*/ 2146868898 h 19"/>
              <a:gd name="T22" fmla="*/ 2146869214 w 15"/>
              <a:gd name="T23" fmla="*/ 2146868898 h 19"/>
              <a:gd name="T24" fmla="*/ 0 w 15"/>
              <a:gd name="T25" fmla="*/ 2146868898 h 19"/>
              <a:gd name="T26" fmla="*/ 2146869214 w 15"/>
              <a:gd name="T27" fmla="*/ 2146868898 h 19"/>
              <a:gd name="T28" fmla="*/ 2146869214 w 15"/>
              <a:gd name="T29" fmla="*/ 2146868898 h 19"/>
              <a:gd name="T30" fmla="*/ 2146869214 w 15"/>
              <a:gd name="T31" fmla="*/ 2146868898 h 19"/>
              <a:gd name="T32" fmla="*/ 2146869214 w 15"/>
              <a:gd name="T33" fmla="*/ 2146868898 h 19"/>
              <a:gd name="T34" fmla="*/ 2146869214 w 15"/>
              <a:gd name="T35" fmla="*/ 2146868898 h 19"/>
              <a:gd name="T36" fmla="*/ 2146869214 w 15"/>
              <a:gd name="T37" fmla="*/ 2146868898 h 19"/>
              <a:gd name="T38" fmla="*/ 2146869214 w 15"/>
              <a:gd name="T39" fmla="*/ 2146868898 h 19"/>
              <a:gd name="T40" fmla="*/ 2146869214 w 15"/>
              <a:gd name="T41" fmla="*/ 2146868898 h 19"/>
              <a:gd name="T42" fmla="*/ 2146869214 w 15"/>
              <a:gd name="T43" fmla="*/ 2146868898 h 19"/>
              <a:gd name="T44" fmla="*/ 2146869214 w 15"/>
              <a:gd name="T45" fmla="*/ 2146868898 h 19"/>
              <a:gd name="T46" fmla="*/ 2146869214 w 15"/>
              <a:gd name="T47" fmla="*/ 2146868898 h 19"/>
              <a:gd name="T48" fmla="*/ 2146869214 w 15"/>
              <a:gd name="T49" fmla="*/ 2146868898 h 19"/>
              <a:gd name="T50" fmla="*/ 2146869214 w 15"/>
              <a:gd name="T51" fmla="*/ 2146868898 h 19"/>
              <a:gd name="T52" fmla="*/ 2146869214 w 15"/>
              <a:gd name="T53" fmla="*/ 2146868898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8" name="Groupp27_2"/>
          <xdr:cNvSpPr>
            <a:spLocks/>
          </xdr:cNvSpPr>
        </xdr:nvSpPr>
        <xdr:spPr bwMode="gray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9" name="Groupp27_3"/>
          <xdr:cNvSpPr>
            <a:spLocks/>
          </xdr:cNvSpPr>
        </xdr:nvSpPr>
        <xdr:spPr bwMode="gray">
          <a:xfrm>
            <a:off x="422" y="122"/>
            <a:ext cx="13" cy="17"/>
          </a:xfrm>
          <a:custGeom>
            <a:avLst/>
            <a:gdLst>
              <a:gd name="T0" fmla="*/ 2146869130 w 13"/>
              <a:gd name="T1" fmla="*/ 0 h 17"/>
              <a:gd name="T2" fmla="*/ 2146869130 w 13"/>
              <a:gd name="T3" fmla="*/ 2146868797 h 17"/>
              <a:gd name="T4" fmla="*/ 2146869130 w 13"/>
              <a:gd name="T5" fmla="*/ 2146868797 h 17"/>
              <a:gd name="T6" fmla="*/ 2146869130 w 13"/>
              <a:gd name="T7" fmla="*/ 2146868797 h 17"/>
              <a:gd name="T8" fmla="*/ 2146869130 w 13"/>
              <a:gd name="T9" fmla="*/ 2146868797 h 17"/>
              <a:gd name="T10" fmla="*/ 2146869130 w 13"/>
              <a:gd name="T11" fmla="*/ 2146868797 h 17"/>
              <a:gd name="T12" fmla="*/ 0 w 13"/>
              <a:gd name="T13" fmla="*/ 2146868797 h 17"/>
              <a:gd name="T14" fmla="*/ 0 w 13"/>
              <a:gd name="T15" fmla="*/ 2146868797 h 17"/>
              <a:gd name="T16" fmla="*/ 2146869130 w 13"/>
              <a:gd name="T17" fmla="*/ 2146868797 h 17"/>
              <a:gd name="T18" fmla="*/ 2146869130 w 13"/>
              <a:gd name="T19" fmla="*/ 2146868797 h 17"/>
              <a:gd name="T20" fmla="*/ 2146869130 w 13"/>
              <a:gd name="T21" fmla="*/ 2146868797 h 17"/>
              <a:gd name="T22" fmla="*/ 2146869130 w 13"/>
              <a:gd name="T23" fmla="*/ 2146868797 h 17"/>
              <a:gd name="T24" fmla="*/ 2146869130 w 13"/>
              <a:gd name="T25" fmla="*/ 2146868797 h 17"/>
              <a:gd name="T26" fmla="*/ 2146869130 w 13"/>
              <a:gd name="T27" fmla="*/ 2146868797 h 17"/>
              <a:gd name="T28" fmla="*/ 2146869130 w 13"/>
              <a:gd name="T29" fmla="*/ 2146868797 h 17"/>
              <a:gd name="T30" fmla="*/ 2146869130 w 13"/>
              <a:gd name="T31" fmla="*/ 2146868797 h 17"/>
              <a:gd name="T32" fmla="*/ 2146869130 w 13"/>
              <a:gd name="T33" fmla="*/ 2146868797 h 17"/>
              <a:gd name="T34" fmla="*/ 2146869130 w 13"/>
              <a:gd name="T35" fmla="*/ 2146868797 h 17"/>
              <a:gd name="T36" fmla="*/ 2146869130 w 13"/>
              <a:gd name="T37" fmla="*/ 2146868797 h 17"/>
              <a:gd name="T38" fmla="*/ 2146869130 w 13"/>
              <a:gd name="T39" fmla="*/ 2146868797 h 17"/>
              <a:gd name="T40" fmla="*/ 2146869130 w 13"/>
              <a:gd name="T41" fmla="*/ 2146868797 h 17"/>
              <a:gd name="T42" fmla="*/ 2146869130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0" name="Groupp27_4"/>
          <xdr:cNvSpPr>
            <a:spLocks/>
          </xdr:cNvSpPr>
        </xdr:nvSpPr>
        <xdr:spPr bwMode="gray">
          <a:xfrm>
            <a:off x="420" y="138"/>
            <a:ext cx="6" cy="6"/>
          </a:xfrm>
          <a:custGeom>
            <a:avLst/>
            <a:gdLst>
              <a:gd name="T0" fmla="*/ 2146869078 w 6"/>
              <a:gd name="T1" fmla="*/ 2146869078 h 6"/>
              <a:gd name="T2" fmla="*/ 0 w 6"/>
              <a:gd name="T3" fmla="*/ 0 h 6"/>
              <a:gd name="T4" fmla="*/ 0 w 6"/>
              <a:gd name="T5" fmla="*/ 2146869078 h 6"/>
              <a:gd name="T6" fmla="*/ 0 w 6"/>
              <a:gd name="T7" fmla="*/ 2146869078 h 6"/>
              <a:gd name="T8" fmla="*/ 2146869078 w 6"/>
              <a:gd name="T9" fmla="*/ 2146869078 h 6"/>
              <a:gd name="T10" fmla="*/ 2146869078 w 6"/>
              <a:gd name="T11" fmla="*/ 2146869078 h 6"/>
              <a:gd name="T12" fmla="*/ 2146869078 w 6"/>
              <a:gd name="T13" fmla="*/ 2146869078 h 6"/>
              <a:gd name="T14" fmla="*/ 2146869078 w 6"/>
              <a:gd name="T15" fmla="*/ 2146869078 h 6"/>
              <a:gd name="T16" fmla="*/ 2146869078 w 6"/>
              <a:gd name="T17" fmla="*/ 2146869078 h 6"/>
              <a:gd name="T18" fmla="*/ 2146869078 w 6"/>
              <a:gd name="T19" fmla="*/ 2146869078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11" name="ShapeReg_27"/>
          <xdr:cNvSpPr>
            <a:spLocks/>
          </xdr:cNvSpPr>
        </xdr:nvSpPr>
        <xdr:spPr bwMode="gray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236004" name="ShapeReg_72"/>
        <xdr:cNvSpPr>
          <a:spLocks/>
        </xdr:cNvSpPr>
      </xdr:nvSpPr>
      <xdr:spPr bwMode="gray">
        <a:xfrm>
          <a:off x="3067050" y="3362325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236005" name="ShapeReg_23"/>
        <xdr:cNvSpPr>
          <a:spLocks/>
        </xdr:cNvSpPr>
      </xdr:nvSpPr>
      <xdr:spPr bwMode="gray">
        <a:xfrm>
          <a:off x="3581400" y="3848100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236006" name="ShapeReg_61"/>
        <xdr:cNvSpPr>
          <a:spLocks/>
        </xdr:cNvSpPr>
      </xdr:nvSpPr>
      <xdr:spPr bwMode="gray">
        <a:xfrm>
          <a:off x="3771900" y="4000500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F0F0F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236007" name="ShapeReg_46"/>
        <xdr:cNvSpPr>
          <a:spLocks/>
        </xdr:cNvSpPr>
      </xdr:nvSpPr>
      <xdr:spPr bwMode="gray">
        <a:xfrm>
          <a:off x="209550" y="3752850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236008" name="ShapeReg_11"/>
        <xdr:cNvSpPr>
          <a:spLocks/>
        </xdr:cNvSpPr>
      </xdr:nvSpPr>
      <xdr:spPr bwMode="gray">
        <a:xfrm>
          <a:off x="1562100" y="4333875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236009" name="ShapeReg_14"/>
        <xdr:cNvSpPr>
          <a:spLocks/>
        </xdr:cNvSpPr>
      </xdr:nvSpPr>
      <xdr:spPr bwMode="gray">
        <a:xfrm>
          <a:off x="6715125" y="3752850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236010" name="ShapeReg_2"/>
        <xdr:cNvSpPr>
          <a:spLocks/>
        </xdr:cNvSpPr>
      </xdr:nvSpPr>
      <xdr:spPr bwMode="gray">
        <a:xfrm>
          <a:off x="5657850" y="3219450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236011" name="ShapeReg_15"/>
        <xdr:cNvSpPr>
          <a:spLocks/>
        </xdr:cNvSpPr>
      </xdr:nvSpPr>
      <xdr:spPr bwMode="gray">
        <a:xfrm>
          <a:off x="5172075" y="3362325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236012" name="ShapeReg_17"/>
        <xdr:cNvSpPr>
          <a:spLocks/>
        </xdr:cNvSpPr>
      </xdr:nvSpPr>
      <xdr:spPr bwMode="gray">
        <a:xfrm>
          <a:off x="4276725" y="2933700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236013" name="ShapeReg_49"/>
        <xdr:cNvSpPr>
          <a:spLocks/>
        </xdr:cNvSpPr>
      </xdr:nvSpPr>
      <xdr:spPr bwMode="gray">
        <a:xfrm>
          <a:off x="4495800" y="3524250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236014" name="ShapeReg_30"/>
        <xdr:cNvSpPr>
          <a:spLocks/>
        </xdr:cNvSpPr>
      </xdr:nvSpPr>
      <xdr:spPr bwMode="gray">
        <a:xfrm>
          <a:off x="828675" y="2047875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236015" name="ShapeReg_37"/>
        <xdr:cNvSpPr>
          <a:spLocks/>
        </xdr:cNvSpPr>
      </xdr:nvSpPr>
      <xdr:spPr bwMode="gray">
        <a:xfrm>
          <a:off x="771525" y="2276475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152399</xdr:colOff>
      <xdr:row>13</xdr:row>
      <xdr:rowOff>76199</xdr:rowOff>
    </xdr:from>
    <xdr:to>
      <xdr:col>2</xdr:col>
      <xdr:colOff>224399</xdr:colOff>
      <xdr:row>13</xdr:row>
      <xdr:rowOff>148199</xdr:rowOff>
    </xdr:to>
    <xdr:sp macro="modRegionSelect.Region_Click" textlink="">
      <xdr:nvSpPr>
        <xdr:cNvPr id="109" name="ShapeReg_13"/>
        <xdr:cNvSpPr>
          <a:spLocks/>
        </xdr:cNvSpPr>
      </xdr:nvSpPr>
      <xdr:spPr bwMode="gray">
        <a:xfrm>
          <a:off x="971549" y="2181224"/>
          <a:ext cx="72000" cy="72000"/>
        </a:xfrm>
        <a:prstGeom prst="star7">
          <a:avLst/>
        </a:prstGeom>
        <a:solidFill>
          <a:srgbClr val="C0C0C0"/>
        </a:solidFill>
        <a:ln w="3175" cap="flat" cmpd="sng">
          <a:solidFill>
            <a:srgbClr val="646464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236017" name="ShapeReg_57"/>
        <xdr:cNvGrpSpPr>
          <a:grpSpLocks/>
        </xdr:cNvGrpSpPr>
      </xdr:nvGrpSpPr>
      <xdr:grpSpPr bwMode="auto">
        <a:xfrm>
          <a:off x="4562475" y="1047750"/>
          <a:ext cx="1990725" cy="2428875"/>
          <a:chOff x="485" y="123"/>
          <a:chExt cx="209" cy="255"/>
        </a:xfrm>
      </xdr:grpSpPr>
      <xdr:sp macro="modRegionSelect.Region_Click" textlink="">
        <xdr:nvSpPr>
          <xdr:cNvPr id="236102" name="ShapeReg_57"/>
          <xdr:cNvSpPr>
            <a:spLocks/>
          </xdr:cNvSpPr>
        </xdr:nvSpPr>
        <xdr:spPr bwMode="gray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3" name="Groupp57_10"/>
          <xdr:cNvSpPr>
            <a:spLocks/>
          </xdr:cNvSpPr>
        </xdr:nvSpPr>
        <xdr:spPr bwMode="gray">
          <a:xfrm>
            <a:off x="552" y="132"/>
            <a:ext cx="23" cy="22"/>
          </a:xfrm>
          <a:custGeom>
            <a:avLst/>
            <a:gdLst>
              <a:gd name="T0" fmla="*/ 2146869048 w 23"/>
              <a:gd name="T1" fmla="*/ 2146869015 h 22"/>
              <a:gd name="T2" fmla="*/ 2146869048 w 23"/>
              <a:gd name="T3" fmla="*/ 2146869015 h 22"/>
              <a:gd name="T4" fmla="*/ 2146869048 w 23"/>
              <a:gd name="T5" fmla="*/ 2146869015 h 22"/>
              <a:gd name="T6" fmla="*/ 2146869048 w 23"/>
              <a:gd name="T7" fmla="*/ 2146869015 h 22"/>
              <a:gd name="T8" fmla="*/ 2146869048 w 23"/>
              <a:gd name="T9" fmla="*/ 2146869015 h 22"/>
              <a:gd name="T10" fmla="*/ 2146869048 w 23"/>
              <a:gd name="T11" fmla="*/ 2146869015 h 22"/>
              <a:gd name="T12" fmla="*/ 2146869048 w 23"/>
              <a:gd name="T13" fmla="*/ 2146869015 h 22"/>
              <a:gd name="T14" fmla="*/ 2146869048 w 23"/>
              <a:gd name="T15" fmla="*/ 2146869015 h 22"/>
              <a:gd name="T16" fmla="*/ 2146869048 w 23"/>
              <a:gd name="T17" fmla="*/ 2146869015 h 22"/>
              <a:gd name="T18" fmla="*/ 2146869048 w 23"/>
              <a:gd name="T19" fmla="*/ 2146869015 h 22"/>
              <a:gd name="T20" fmla="*/ 2146869048 w 23"/>
              <a:gd name="T21" fmla="*/ 2146869015 h 22"/>
              <a:gd name="T22" fmla="*/ 2146869048 w 23"/>
              <a:gd name="T23" fmla="*/ 2146869015 h 22"/>
              <a:gd name="T24" fmla="*/ 2146869048 w 23"/>
              <a:gd name="T25" fmla="*/ 2146869015 h 22"/>
              <a:gd name="T26" fmla="*/ 2146869048 w 23"/>
              <a:gd name="T27" fmla="*/ 2146869015 h 22"/>
              <a:gd name="T28" fmla="*/ 2146869048 w 23"/>
              <a:gd name="T29" fmla="*/ 2146869015 h 22"/>
              <a:gd name="T30" fmla="*/ 2146869048 w 23"/>
              <a:gd name="T31" fmla="*/ 2146869015 h 22"/>
              <a:gd name="T32" fmla="*/ 2146869048 w 23"/>
              <a:gd name="T33" fmla="*/ 2146869015 h 22"/>
              <a:gd name="T34" fmla="*/ 2146869048 w 23"/>
              <a:gd name="T35" fmla="*/ 2146869015 h 22"/>
              <a:gd name="T36" fmla="*/ 0 w 23"/>
              <a:gd name="T37" fmla="*/ 2146869015 h 22"/>
              <a:gd name="T38" fmla="*/ 0 w 23"/>
              <a:gd name="T39" fmla="*/ 2146869015 h 22"/>
              <a:gd name="T40" fmla="*/ 2146869048 w 23"/>
              <a:gd name="T41" fmla="*/ 2146869015 h 22"/>
              <a:gd name="T42" fmla="*/ 2146869048 w 23"/>
              <a:gd name="T43" fmla="*/ 2146869015 h 22"/>
              <a:gd name="T44" fmla="*/ 2146869048 w 23"/>
              <a:gd name="T45" fmla="*/ 2146869015 h 22"/>
              <a:gd name="T46" fmla="*/ 2146869048 w 23"/>
              <a:gd name="T47" fmla="*/ 2146869015 h 22"/>
              <a:gd name="T48" fmla="*/ 2146869048 w 23"/>
              <a:gd name="T49" fmla="*/ 2146869015 h 22"/>
              <a:gd name="T50" fmla="*/ 2146869048 w 23"/>
              <a:gd name="T51" fmla="*/ 2146869015 h 22"/>
              <a:gd name="T52" fmla="*/ 2146869048 w 23"/>
              <a:gd name="T53" fmla="*/ 2146869015 h 22"/>
              <a:gd name="T54" fmla="*/ 2146869048 w 23"/>
              <a:gd name="T55" fmla="*/ 2146869015 h 22"/>
              <a:gd name="T56" fmla="*/ 2146869048 w 23"/>
              <a:gd name="T57" fmla="*/ 2146869015 h 22"/>
              <a:gd name="T58" fmla="*/ 2146869048 w 23"/>
              <a:gd name="T59" fmla="*/ 2146869015 h 22"/>
              <a:gd name="T60" fmla="*/ 2146869048 w 23"/>
              <a:gd name="T61" fmla="*/ 2146869015 h 22"/>
              <a:gd name="T62" fmla="*/ 2146869048 w 23"/>
              <a:gd name="T63" fmla="*/ 2146869015 h 22"/>
              <a:gd name="T64" fmla="*/ 2146869048 w 23"/>
              <a:gd name="T65" fmla="*/ 2146869015 h 22"/>
              <a:gd name="T66" fmla="*/ 2146869048 w 23"/>
              <a:gd name="T67" fmla="*/ 2146869015 h 22"/>
              <a:gd name="T68" fmla="*/ 2146869048 w 23"/>
              <a:gd name="T69" fmla="*/ 2146869015 h 22"/>
              <a:gd name="T70" fmla="*/ 2146869048 w 23"/>
              <a:gd name="T71" fmla="*/ 2146869015 h 22"/>
              <a:gd name="T72" fmla="*/ 2146869048 w 23"/>
              <a:gd name="T73" fmla="*/ 2146869015 h 22"/>
              <a:gd name="T74" fmla="*/ 2146869048 w 23"/>
              <a:gd name="T75" fmla="*/ 2146869015 h 22"/>
              <a:gd name="T76" fmla="*/ 2146869048 w 23"/>
              <a:gd name="T77" fmla="*/ 2146869015 h 22"/>
              <a:gd name="T78" fmla="*/ 2146869048 w 23"/>
              <a:gd name="T79" fmla="*/ 2146869015 h 22"/>
              <a:gd name="T80" fmla="*/ 2146869048 w 23"/>
              <a:gd name="T81" fmla="*/ 2146869015 h 22"/>
              <a:gd name="T82" fmla="*/ 2146869048 w 23"/>
              <a:gd name="T83" fmla="*/ 2146869015 h 22"/>
              <a:gd name="T84" fmla="*/ 2146869048 w 23"/>
              <a:gd name="T85" fmla="*/ 2146869015 h 22"/>
              <a:gd name="T86" fmla="*/ 2146869048 w 23"/>
              <a:gd name="T87" fmla="*/ 2146869015 h 22"/>
              <a:gd name="T88" fmla="*/ 2146869048 w 23"/>
              <a:gd name="T89" fmla="*/ 2146869015 h 22"/>
              <a:gd name="T90" fmla="*/ 2146869048 w 23"/>
              <a:gd name="T91" fmla="*/ 2146869015 h 22"/>
              <a:gd name="T92" fmla="*/ 2146869048 w 23"/>
              <a:gd name="T93" fmla="*/ 2146869015 h 22"/>
              <a:gd name="T94" fmla="*/ 2146869048 w 23"/>
              <a:gd name="T95" fmla="*/ 2146869015 h 22"/>
              <a:gd name="T96" fmla="*/ 2146869048 w 23"/>
              <a:gd name="T97" fmla="*/ 2146869015 h 22"/>
              <a:gd name="T98" fmla="*/ 2146869048 w 23"/>
              <a:gd name="T99" fmla="*/ 2146869015 h 22"/>
              <a:gd name="T100" fmla="*/ 2146869048 w 23"/>
              <a:gd name="T101" fmla="*/ 2146869015 h 22"/>
              <a:gd name="T102" fmla="*/ 2146869048 w 23"/>
              <a:gd name="T103" fmla="*/ 2146869015 h 22"/>
              <a:gd name="T104" fmla="*/ 2146869048 w 23"/>
              <a:gd name="T105" fmla="*/ 2146869015 h 22"/>
              <a:gd name="T106" fmla="*/ 2146869048 w 23"/>
              <a:gd name="T107" fmla="*/ 2146869015 h 22"/>
              <a:gd name="T108" fmla="*/ 2146869048 w 23"/>
              <a:gd name="T109" fmla="*/ 2146869015 h 22"/>
              <a:gd name="T110" fmla="*/ 2146869048 w 23"/>
              <a:gd name="T111" fmla="*/ 0 h 22"/>
              <a:gd name="T112" fmla="*/ 2146869048 w 23"/>
              <a:gd name="T113" fmla="*/ 2146869015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4" name="Groupp57_4"/>
          <xdr:cNvSpPr>
            <a:spLocks/>
          </xdr:cNvSpPr>
        </xdr:nvSpPr>
        <xdr:spPr bwMode="gray">
          <a:xfrm>
            <a:off x="576" y="123"/>
            <a:ext cx="15" cy="11"/>
          </a:xfrm>
          <a:custGeom>
            <a:avLst/>
            <a:gdLst>
              <a:gd name="T0" fmla="*/ 0 w 15"/>
              <a:gd name="T1" fmla="*/ 2146869015 h 11"/>
              <a:gd name="T2" fmla="*/ 0 w 15"/>
              <a:gd name="T3" fmla="*/ 2146869015 h 11"/>
              <a:gd name="T4" fmla="*/ 2146869214 w 15"/>
              <a:gd name="T5" fmla="*/ 2146869015 h 11"/>
              <a:gd name="T6" fmla="*/ 2146869214 w 15"/>
              <a:gd name="T7" fmla="*/ 2146869015 h 11"/>
              <a:gd name="T8" fmla="*/ 2146869214 w 15"/>
              <a:gd name="T9" fmla="*/ 2146869015 h 11"/>
              <a:gd name="T10" fmla="*/ 2146869214 w 15"/>
              <a:gd name="T11" fmla="*/ 2146869015 h 11"/>
              <a:gd name="T12" fmla="*/ 2146869214 w 15"/>
              <a:gd name="T13" fmla="*/ 2146869015 h 11"/>
              <a:gd name="T14" fmla="*/ 2146869214 w 15"/>
              <a:gd name="T15" fmla="*/ 2146869015 h 11"/>
              <a:gd name="T16" fmla="*/ 2146869214 w 15"/>
              <a:gd name="T17" fmla="*/ 2146869015 h 11"/>
              <a:gd name="T18" fmla="*/ 2146869214 w 15"/>
              <a:gd name="T19" fmla="*/ 2146869015 h 11"/>
              <a:gd name="T20" fmla="*/ 2146869214 w 15"/>
              <a:gd name="T21" fmla="*/ 0 h 11"/>
              <a:gd name="T22" fmla="*/ 2146869214 w 15"/>
              <a:gd name="T23" fmla="*/ 2146869015 h 11"/>
              <a:gd name="T24" fmla="*/ 2146869214 w 15"/>
              <a:gd name="T25" fmla="*/ 2146869015 h 11"/>
              <a:gd name="T26" fmla="*/ 2146869214 w 15"/>
              <a:gd name="T27" fmla="*/ 2146869015 h 11"/>
              <a:gd name="T28" fmla="*/ 2146869214 w 15"/>
              <a:gd name="T29" fmla="*/ 2146869015 h 11"/>
              <a:gd name="T30" fmla="*/ 2146869214 w 15"/>
              <a:gd name="T31" fmla="*/ 2146869015 h 11"/>
              <a:gd name="T32" fmla="*/ 2146869214 w 15"/>
              <a:gd name="T33" fmla="*/ 2146869015 h 11"/>
              <a:gd name="T34" fmla="*/ 2146869214 w 15"/>
              <a:gd name="T35" fmla="*/ 2146869015 h 11"/>
              <a:gd name="T36" fmla="*/ 2146869214 w 15"/>
              <a:gd name="T37" fmla="*/ 2146869015 h 11"/>
              <a:gd name="T38" fmla="*/ 2146869214 w 15"/>
              <a:gd name="T39" fmla="*/ 2146869015 h 11"/>
              <a:gd name="T40" fmla="*/ 2146869214 w 15"/>
              <a:gd name="T41" fmla="*/ 2146869015 h 11"/>
              <a:gd name="T42" fmla="*/ 0 w 15"/>
              <a:gd name="T43" fmla="*/ 2146869015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5" name="Groupp57_1"/>
          <xdr:cNvSpPr>
            <a:spLocks/>
          </xdr:cNvSpPr>
        </xdr:nvSpPr>
        <xdr:spPr bwMode="gray">
          <a:xfrm>
            <a:off x="577" y="153"/>
            <a:ext cx="12" cy="10"/>
          </a:xfrm>
          <a:custGeom>
            <a:avLst/>
            <a:gdLst>
              <a:gd name="T0" fmla="*/ 2146869078 w 12"/>
              <a:gd name="T1" fmla="*/ 2146868941 h 10"/>
              <a:gd name="T2" fmla="*/ 0 w 12"/>
              <a:gd name="T3" fmla="*/ 2146868941 h 10"/>
              <a:gd name="T4" fmla="*/ 2146869078 w 12"/>
              <a:gd name="T5" fmla="*/ 2146868941 h 10"/>
              <a:gd name="T6" fmla="*/ 2146869078 w 12"/>
              <a:gd name="T7" fmla="*/ 2146868941 h 10"/>
              <a:gd name="T8" fmla="*/ 2146869078 w 12"/>
              <a:gd name="T9" fmla="*/ 2146868941 h 10"/>
              <a:gd name="T10" fmla="*/ 2146869078 w 12"/>
              <a:gd name="T11" fmla="*/ 2146868941 h 10"/>
              <a:gd name="T12" fmla="*/ 2146869078 w 12"/>
              <a:gd name="T13" fmla="*/ 2146868941 h 10"/>
              <a:gd name="T14" fmla="*/ 2146869078 w 12"/>
              <a:gd name="T15" fmla="*/ 2146868941 h 10"/>
              <a:gd name="T16" fmla="*/ 2146869078 w 12"/>
              <a:gd name="T17" fmla="*/ 2146868941 h 10"/>
              <a:gd name="T18" fmla="*/ 2146869078 w 12"/>
              <a:gd name="T19" fmla="*/ 2146868941 h 10"/>
              <a:gd name="T20" fmla="*/ 2146869078 w 12"/>
              <a:gd name="T21" fmla="*/ 2146868941 h 10"/>
              <a:gd name="T22" fmla="*/ 2146869078 w 12"/>
              <a:gd name="T23" fmla="*/ 2146868941 h 10"/>
              <a:gd name="T24" fmla="*/ 2146869078 w 12"/>
              <a:gd name="T25" fmla="*/ 0 h 10"/>
              <a:gd name="T26" fmla="*/ 2146869078 w 12"/>
              <a:gd name="T27" fmla="*/ 2146868941 h 10"/>
              <a:gd name="T28" fmla="*/ 2146869078 w 12"/>
              <a:gd name="T29" fmla="*/ 2146868941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  <xdr:sp macro="modRegionSelect.Region_Click" textlink="">
        <xdr:nvSpPr>
          <xdr:cNvPr id="236106" name="Groupp57_2"/>
          <xdr:cNvSpPr>
            <a:spLocks/>
          </xdr:cNvSpPr>
        </xdr:nvSpPr>
        <xdr:spPr bwMode="gray">
          <a:xfrm>
            <a:off x="489" y="198"/>
            <a:ext cx="6" cy="5"/>
          </a:xfrm>
          <a:custGeom>
            <a:avLst/>
            <a:gdLst>
              <a:gd name="T0" fmla="*/ 2146869078 w 6"/>
              <a:gd name="T1" fmla="*/ 0 h 5"/>
              <a:gd name="T2" fmla="*/ 0 w 6"/>
              <a:gd name="T3" fmla="*/ 2146868941 h 5"/>
              <a:gd name="T4" fmla="*/ 0 w 6"/>
              <a:gd name="T5" fmla="*/ 2146868941 h 5"/>
              <a:gd name="T6" fmla="*/ 2146869078 w 6"/>
              <a:gd name="T7" fmla="*/ 2146868941 h 5"/>
              <a:gd name="T8" fmla="*/ 2146869078 w 6"/>
              <a:gd name="T9" fmla="*/ 2146868941 h 5"/>
              <a:gd name="T10" fmla="*/ 2146869078 w 6"/>
              <a:gd name="T11" fmla="*/ 2146868941 h 5"/>
              <a:gd name="T12" fmla="*/ 2146869078 w 6"/>
              <a:gd name="T13" fmla="*/ 2146868941 h 5"/>
              <a:gd name="T14" fmla="*/ 2146869078 w 6"/>
              <a:gd name="T15" fmla="*/ 0 h 5"/>
              <a:gd name="T16" fmla="*/ 2146869078 w 6"/>
              <a:gd name="T17" fmla="*/ 0 h 5"/>
              <a:gd name="T18" fmla="*/ 2146869078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C0C0C0"/>
          </a:solidFill>
          <a:ln w="3175">
            <a:solidFill>
              <a:srgbClr val="646464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18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19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20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21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22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23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24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247650</xdr:colOff>
      <xdr:row>5</xdr:row>
      <xdr:rowOff>114300</xdr:rowOff>
    </xdr:to>
    <xdr:pic macro="modRegionSelect.Region_Click">
      <xdr:nvPicPr>
        <xdr:cNvPr id="236025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57650" y="66675"/>
          <a:ext cx="12763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247650</xdr:colOff>
      <xdr:row>5</xdr:row>
      <xdr:rowOff>114300</xdr:rowOff>
    </xdr:to>
    <xdr:pic macro="modRegionSelect.Region_Click">
      <xdr:nvPicPr>
        <xdr:cNvPr id="236026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57650" y="66675"/>
          <a:ext cx="12763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27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28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29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30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31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32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33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0</xdr:row>
      <xdr:rowOff>66675</xdr:rowOff>
    </xdr:from>
    <xdr:to>
      <xdr:col>9</xdr:col>
      <xdr:colOff>438150</xdr:colOff>
      <xdr:row>5</xdr:row>
      <xdr:rowOff>114300</xdr:rowOff>
    </xdr:to>
    <xdr:pic macro="modRegionSelect.Region_Click">
      <xdr:nvPicPr>
        <xdr:cNvPr id="236034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667250" y="66675"/>
          <a:ext cx="8572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314325</xdr:colOff>
      <xdr:row>5</xdr:row>
      <xdr:rowOff>114300</xdr:rowOff>
    </xdr:to>
    <xdr:pic macro="modRegionSelect.Region_Click">
      <xdr:nvPicPr>
        <xdr:cNvPr id="236035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057650" y="66675"/>
          <a:ext cx="134302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36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37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38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39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40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238125</xdr:colOff>
      <xdr:row>5</xdr:row>
      <xdr:rowOff>114300</xdr:rowOff>
    </xdr:to>
    <xdr:pic macro="modRegionSelect.Region_Click">
      <xdr:nvPicPr>
        <xdr:cNvPr id="236041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057650" y="66675"/>
          <a:ext cx="126682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42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43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247650</xdr:colOff>
      <xdr:row>5</xdr:row>
      <xdr:rowOff>114300</xdr:rowOff>
    </xdr:to>
    <xdr:pic macro="modRegionSelect.Region_Click">
      <xdr:nvPicPr>
        <xdr:cNvPr id="236044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057650" y="66675"/>
          <a:ext cx="12763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238125</xdr:colOff>
      <xdr:row>5</xdr:row>
      <xdr:rowOff>114300</xdr:rowOff>
    </xdr:to>
    <xdr:pic macro="modRegionSelect.Region_Click">
      <xdr:nvPicPr>
        <xdr:cNvPr id="236045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057650" y="66675"/>
          <a:ext cx="126682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342900</xdr:colOff>
      <xdr:row>5</xdr:row>
      <xdr:rowOff>114300</xdr:rowOff>
    </xdr:to>
    <xdr:pic macro="modRegionSelect.Region_Click">
      <xdr:nvPicPr>
        <xdr:cNvPr id="236046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057650" y="66675"/>
          <a:ext cx="13716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47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48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49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0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1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276225</xdr:colOff>
      <xdr:row>5</xdr:row>
      <xdr:rowOff>114300</xdr:rowOff>
    </xdr:to>
    <xdr:pic macro="modRegionSelect.Region_Click">
      <xdr:nvPicPr>
        <xdr:cNvPr id="236052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4057650" y="66675"/>
          <a:ext cx="130492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3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0</xdr:row>
      <xdr:rowOff>66675</xdr:rowOff>
    </xdr:from>
    <xdr:to>
      <xdr:col>9</xdr:col>
      <xdr:colOff>142875</xdr:colOff>
      <xdr:row>5</xdr:row>
      <xdr:rowOff>76200</xdr:rowOff>
    </xdr:to>
    <xdr:pic macro="modRegionSelect.Region_Click">
      <xdr:nvPicPr>
        <xdr:cNvPr id="236054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667250" y="66675"/>
          <a:ext cx="561975" cy="8191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5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6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7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8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59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0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1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2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3" name="Gerb_38" descr="135px-GE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4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65" name="Gerb_1" descr="180px-Al" hidden="1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66" name="Gerb_47" descr="180px-Fm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7" name="Gerb_60" descr="135px-Ft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68" name="Gerb_8" descr="135px-G4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228600</xdr:colOff>
      <xdr:row>5</xdr:row>
      <xdr:rowOff>114300</xdr:rowOff>
    </xdr:to>
    <xdr:pic macro="modRegionSelect.Region_Click">
      <xdr:nvPicPr>
        <xdr:cNvPr id="236069" name="Gerb_4" descr="135px-G2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057650" y="66675"/>
          <a:ext cx="12573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0" name="Gerb_62" descr="135px-GH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71" name="Gerb_52" descr="180px-Fo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342900</xdr:colOff>
      <xdr:row>5</xdr:row>
      <xdr:rowOff>114300</xdr:rowOff>
    </xdr:to>
    <xdr:pic macro="modRegionSelect.Region_Click">
      <xdr:nvPicPr>
        <xdr:cNvPr id="236072" name="Gerb_69" descr="144px-Fm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057650" y="66675"/>
          <a:ext cx="13716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3" name="Gerb_80" descr="135px-Fu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4" name="Gerb_50" descr="135px-Fm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5" name="Gerb_18" descr="135px-Fo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285750</xdr:colOff>
      <xdr:row>5</xdr:row>
      <xdr:rowOff>114300</xdr:rowOff>
    </xdr:to>
    <xdr:pic macro="modRegionSelect.Region_Click">
      <xdr:nvPicPr>
        <xdr:cNvPr id="236076" name="Gerb_70" descr="138px-Fl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4057650" y="66675"/>
          <a:ext cx="13144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7" name="Gerb_12" descr="135px-GW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78" name="Gerb_63" descr="135px-GI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79" name="Gerb_7" descr="180px-Fv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266700</xdr:colOff>
      <xdr:row>5</xdr:row>
      <xdr:rowOff>114300</xdr:rowOff>
    </xdr:to>
    <xdr:pic macro="modRegionSelect.Region_Click">
      <xdr:nvPicPr>
        <xdr:cNvPr id="236080" name="Gerb_33" descr="136px-Fn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4057650" y="66675"/>
          <a:ext cx="12954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1" name="Gerb_13" descr="129px-Fl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2" name="Gerb_30" descr="135px-GA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3" name="Gerb_23" descr="135px-G8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84" name="Gerb_49" descr="180px-Fn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5" name="Gerb_15" descr="135px-Fv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6" name="Gerb_32" descr="135px-GB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87" name="Gerb_78" descr="180px-Fx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8" name="Gerb_67" descr="135px-GM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89" name="Gerb_74" descr="135px-GO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0" name="Gerb_76" descr="135px-GP" hidden="1">
          <a:hlinkClick xmlns:r="http://schemas.openxmlformats.org/officeDocument/2006/relationships" r:id="rId1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323850</xdr:colOff>
      <xdr:row>5</xdr:row>
      <xdr:rowOff>114300</xdr:rowOff>
    </xdr:to>
    <xdr:pic macro="modRegionSelect.Region_Click">
      <xdr:nvPicPr>
        <xdr:cNvPr id="236091" name="Gerb_24" descr="142px-Fl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4057650" y="66675"/>
          <a:ext cx="13525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2" name="Gerb_82" descr="135px-GU" hidden="1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3" name="Gerb_21" descr="135px-Fw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4" name="Gerb_66" descr="135px-GL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10</xdr:col>
      <xdr:colOff>76200</xdr:colOff>
      <xdr:row>5</xdr:row>
      <xdr:rowOff>114300</xdr:rowOff>
    </xdr:to>
    <xdr:pic macro="modRegionSelect.Region_Click">
      <xdr:nvPicPr>
        <xdr:cNvPr id="236095" name="Gerb_57" descr="180px-Fu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4057650" y="66675"/>
          <a:ext cx="171450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6" name="Gerb_27" descr="135px-Kr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7" name="Gerb_54" descr="135px-Fq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098" name="Gerb_83" descr="135px-GV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247650</xdr:colOff>
      <xdr:row>5</xdr:row>
      <xdr:rowOff>114300</xdr:rowOff>
    </xdr:to>
    <xdr:pic macro="modRegionSelect.Region_Click">
      <xdr:nvPicPr>
        <xdr:cNvPr id="236099" name="Gerb_3" descr="134px-Fl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4057650" y="66675"/>
          <a:ext cx="1276350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66675</xdr:rowOff>
    </xdr:from>
    <xdr:to>
      <xdr:col>9</xdr:col>
      <xdr:colOff>257175</xdr:colOff>
      <xdr:row>5</xdr:row>
      <xdr:rowOff>114300</xdr:rowOff>
    </xdr:to>
    <xdr:pic macro="modRegionSelect.Region_Click">
      <xdr:nvPicPr>
        <xdr:cNvPr id="236100" name="Gerb_34" descr="135px-GC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4057650" y="66675"/>
          <a:ext cx="1285875" cy="857250"/>
        </a:xfrm>
        <a:prstGeom prst="rect">
          <a:avLst/>
        </a:prstGeom>
        <a:solidFill>
          <a:srgbClr val="C0C0C0"/>
        </a:solidFill>
        <a:ln w="3175">
          <a:solidFill>
            <a:srgbClr val="6464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</xdr:row>
      <xdr:rowOff>38100</xdr:rowOff>
    </xdr:from>
    <xdr:to>
      <xdr:col>4</xdr:col>
      <xdr:colOff>3208</xdr:colOff>
      <xdr:row>4</xdr:row>
      <xdr:rowOff>158750</xdr:rowOff>
    </xdr:to>
    <xdr:sp macro="[0]!modRegionSelect.StartTemlate" textlink="">
      <xdr:nvSpPr>
        <xdr:cNvPr id="199" name="cmdStart"/>
        <xdr:cNvSpPr>
          <a:spLocks noChangeArrowheads="1"/>
        </xdr:cNvSpPr>
      </xdr:nvSpPr>
      <xdr:spPr bwMode="auto">
        <a:xfrm>
          <a:off x="200025" y="523875"/>
          <a:ext cx="1841533" cy="282575"/>
        </a:xfrm>
        <a:prstGeom prst="roundRect">
          <a:avLst>
            <a:gd name="adj" fmla="val 16667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2181225</xdr:colOff>
      <xdr:row>6</xdr:row>
      <xdr:rowOff>1543050</xdr:rowOff>
    </xdr:from>
    <xdr:to>
      <xdr:col>1</xdr:col>
      <xdr:colOff>2552700</xdr:colOff>
      <xdr:row>6</xdr:row>
      <xdr:rowOff>1524000</xdr:rowOff>
    </xdr:to>
    <xdr:pic>
      <xdr:nvPicPr>
        <xdr:cNvPr id="2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59436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2209800</xdr:colOff>
      <xdr:row>6</xdr:row>
      <xdr:rowOff>190500</xdr:rowOff>
    </xdr:from>
    <xdr:ext cx="423967" cy="1119376"/>
    <xdr:sp macro="" textlink="">
      <xdr:nvSpPr>
        <xdr:cNvPr id="3" name="TextBox 17"/>
        <xdr:cNvSpPr txBox="1">
          <a:spLocks noChangeArrowheads="1"/>
        </xdr:cNvSpPr>
      </xdr:nvSpPr>
      <xdr:spPr bwMode="auto">
        <a:xfrm>
          <a:off x="2867025" y="5753100"/>
          <a:ext cx="423967" cy="1119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П_</a:t>
          </a:r>
          <a:r>
            <a:rPr lang="en-US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saidi</a:t>
          </a:r>
        </a:p>
      </xdr:txBody>
    </xdr:sp>
    <xdr:clientData/>
  </xdr:oneCellAnchor>
  <xdr:oneCellAnchor>
    <xdr:from>
      <xdr:col>1</xdr:col>
      <xdr:colOff>1076325</xdr:colOff>
      <xdr:row>7</xdr:row>
      <xdr:rowOff>247650</xdr:rowOff>
    </xdr:from>
    <xdr:ext cx="388393" cy="1119376"/>
    <xdr:sp macro="" textlink="">
      <xdr:nvSpPr>
        <xdr:cNvPr id="4" name="TextBox 18"/>
        <xdr:cNvSpPr txBox="1">
          <a:spLocks noChangeArrowheads="1"/>
        </xdr:cNvSpPr>
      </xdr:nvSpPr>
      <xdr:spPr bwMode="auto">
        <a:xfrm>
          <a:off x="1733550" y="6191250"/>
          <a:ext cx="388393" cy="1119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П_</a:t>
          </a:r>
          <a:r>
            <a:rPr lang="en-US" sz="1100" b="0" i="0" u="none" strike="noStrike" baseline="0">
              <a:solidFill>
                <a:srgbClr val="000000"/>
              </a:solidFill>
              <a:latin typeface="Cambria Math"/>
              <a:ea typeface="Cambria Math"/>
            </a:rPr>
            <a:t>saifi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5" Type="http://schemas.openxmlformats.org/officeDocument/2006/relationships/control" Target="../activeX/activeX8.xml"/><Relationship Id="rId4" Type="http://schemas.openxmlformats.org/officeDocument/2006/relationships/vmlDrawing" Target="../drawings/vmlDrawing5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eias.ru/?page=show_template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://eias.ru/files/distr/Libs_For_Templates_Setup.rar" TargetMode="External"/><Relationship Id="rId5" Type="http://schemas.openxmlformats.org/officeDocument/2006/relationships/hyperlink" Target="mailto:help@eias.ru;%20sp@eias.ru" TargetMode="External"/><Relationship Id="rId10" Type="http://schemas.openxmlformats.org/officeDocument/2006/relationships/oleObject" Target="../embeddings/_________Microsoft_Office_Word_97_-_20031.doc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printerSettings" Target="../printerSettings/printerSettings12.bin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6.v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ntrol" Target="../activeX/activeX5.xml"/><Relationship Id="rId4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7.xml"/><Relationship Id="rId5" Type="http://schemas.openxmlformats.org/officeDocument/2006/relationships/control" Target="../activeX/activeX6.xml"/><Relationship Id="rId4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38"/>
    <col min="27" max="36" width="9.140625" style="39"/>
    <col min="37" max="16384" width="9.140625" style="38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ws_03"/>
  <dimension ref="A1:AI27"/>
  <sheetViews>
    <sheetView showGridLines="0" topLeftCell="F6" zoomScaleNormal="100" zoomScaleSheetLayoutView="100" workbookViewId="0">
      <selection activeCell="J45" sqref="J45:J46"/>
    </sheetView>
  </sheetViews>
  <sheetFormatPr defaultColWidth="9.140625" defaultRowHeight="11.25"/>
  <cols>
    <col min="1" max="5" width="9.140625" style="59" hidden="1" customWidth="1"/>
    <col min="6" max="6" width="2.7109375" style="59" customWidth="1"/>
    <col min="7" max="7" width="6.42578125" style="59" customWidth="1"/>
    <col min="8" max="8" width="42.5703125" style="59" customWidth="1"/>
    <col min="9" max="9" width="27.85546875" style="59" customWidth="1"/>
    <col min="10" max="10" width="29" style="59" customWidth="1"/>
    <col min="11" max="11" width="9.85546875" style="59" customWidth="1"/>
    <col min="12" max="12" width="12.28515625" style="59" customWidth="1"/>
    <col min="13" max="13" width="10.140625" style="59" customWidth="1"/>
    <col min="14" max="14" width="9.5703125" style="59" customWidth="1"/>
    <col min="15" max="15" width="9.7109375" style="59" customWidth="1"/>
    <col min="16" max="16" width="0.140625" style="59" customWidth="1"/>
    <col min="17" max="17" width="4.5703125" style="59" customWidth="1"/>
    <col min="18" max="18" width="3.7109375" style="148" customWidth="1"/>
    <col min="19" max="81" width="0.85546875" style="59"/>
    <col min="82" max="82" width="6.42578125" style="59" customWidth="1"/>
    <col min="83" max="83" width="8" style="59" customWidth="1"/>
    <col min="84" max="16384" width="9.140625" style="59"/>
  </cols>
  <sheetData>
    <row r="1" spans="6:35" hidden="1"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2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6:35" hidden="1"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2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6:35" hidden="1"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6:35" hidden="1"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12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6:35" hidden="1"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2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6:35"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12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6:35" s="60" customFormat="1" ht="15" customHeight="1" thickBot="1">
      <c r="F7" s="71"/>
      <c r="G7" s="71"/>
      <c r="H7" s="149"/>
      <c r="I7" s="71"/>
      <c r="J7" s="71"/>
      <c r="K7" s="71"/>
      <c r="L7" s="71"/>
      <c r="M7" s="71"/>
      <c r="N7" s="71"/>
      <c r="P7" s="61" t="s">
        <v>14</v>
      </c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6:35" s="60" customFormat="1" ht="24.75" customHeight="1">
      <c r="F8" s="71"/>
      <c r="G8" s="730" t="s">
        <v>13</v>
      </c>
      <c r="H8" s="731"/>
      <c r="I8" s="731"/>
      <c r="J8" s="731"/>
      <c r="K8" s="731"/>
      <c r="L8" s="731"/>
      <c r="M8" s="731"/>
      <c r="N8" s="731"/>
      <c r="O8" s="731"/>
      <c r="P8" s="732"/>
      <c r="Q8" s="286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6:35" s="60" customFormat="1" ht="15.75" customHeight="1" thickBot="1">
      <c r="F9" s="71"/>
      <c r="G9" s="733" t="str">
        <f>IF(org&lt;&gt;"",org, "Организация не определена")</f>
        <v>МП г.Абакана "Абаканские электрические сети"</v>
      </c>
      <c r="H9" s="734"/>
      <c r="I9" s="734"/>
      <c r="J9" s="734"/>
      <c r="K9" s="734"/>
      <c r="L9" s="734"/>
      <c r="M9" s="734"/>
      <c r="N9" s="734"/>
      <c r="O9" s="734"/>
      <c r="P9" s="735"/>
      <c r="Q9" s="286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6:35" s="63" customFormat="1" ht="19.5" customHeight="1">
      <c r="F10" s="128"/>
      <c r="G10" s="737" t="s">
        <v>989</v>
      </c>
      <c r="H10" s="724" t="s">
        <v>5</v>
      </c>
      <c r="I10" s="724" t="s">
        <v>705</v>
      </c>
      <c r="J10" s="724" t="s">
        <v>12</v>
      </c>
      <c r="K10" s="724" t="s">
        <v>274</v>
      </c>
      <c r="L10" s="739"/>
      <c r="M10" s="739"/>
      <c r="N10" s="739"/>
      <c r="O10" s="739"/>
      <c r="P10" s="28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6:35" s="63" customFormat="1" ht="21" customHeight="1">
      <c r="F11" s="128"/>
      <c r="G11" s="738"/>
      <c r="H11" s="736"/>
      <c r="I11" s="728"/>
      <c r="J11" s="736"/>
      <c r="K11" s="289" t="str">
        <f>IF(_prd3&lt;&gt;"",_prd3 &amp;" год","Не определено")</f>
        <v>2012 год</v>
      </c>
      <c r="L11" s="289" t="str">
        <f>IF(_prd3&lt;&gt;"",_prd3+1 &amp;" год","Не определено")</f>
        <v>2013 год</v>
      </c>
      <c r="M11" s="289" t="str">
        <f>IF(_prd3&lt;&gt;"",_prd3+2 &amp;" год","Не определено")</f>
        <v>2014 год</v>
      </c>
      <c r="N11" s="289" t="str">
        <f>IF(_prd3&lt;&gt;"",_prd3+3 &amp;" год","Не определено")</f>
        <v>2015 год</v>
      </c>
      <c r="O11" s="289" t="str">
        <f>IF(_prd3&lt;&gt;"",_prd3+4 &amp;" год","Не определено")</f>
        <v>2016 год</v>
      </c>
      <c r="P11" s="290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6:35" s="63" customFormat="1" ht="12" thickBot="1">
      <c r="F12" s="128"/>
      <c r="G12" s="277">
        <v>1</v>
      </c>
      <c r="H12" s="278">
        <v>2</v>
      </c>
      <c r="I12" s="278">
        <v>3</v>
      </c>
      <c r="J12" s="278">
        <v>4</v>
      </c>
      <c r="K12" s="278">
        <v>5</v>
      </c>
      <c r="L12" s="278">
        <v>6</v>
      </c>
      <c r="M12" s="278">
        <v>7</v>
      </c>
      <c r="N12" s="278">
        <v>8</v>
      </c>
      <c r="O12" s="278">
        <v>9</v>
      </c>
      <c r="P12" s="279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6:35" s="62" customFormat="1" ht="45">
      <c r="F13" s="129"/>
      <c r="G13" s="280" t="s">
        <v>905</v>
      </c>
      <c r="H13" s="291" t="s">
        <v>11</v>
      </c>
      <c r="I13" s="292" t="s">
        <v>343</v>
      </c>
      <c r="J13" s="292" t="s">
        <v>346</v>
      </c>
      <c r="K13" s="547">
        <v>1.3299999999999999E-2</v>
      </c>
      <c r="L13" s="547">
        <v>1.3100000000000001E-2</v>
      </c>
      <c r="M13" s="547">
        <v>1.29E-2</v>
      </c>
      <c r="N13" s="547">
        <v>1.29E-2</v>
      </c>
      <c r="O13" s="547">
        <v>1.29E-2</v>
      </c>
      <c r="P13" s="293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</row>
    <row r="14" spans="6:35" s="62" customFormat="1" ht="22.5">
      <c r="F14" s="129"/>
      <c r="G14" s="283" t="s">
        <v>850</v>
      </c>
      <c r="H14" s="294" t="s">
        <v>203</v>
      </c>
      <c r="I14" s="295" t="s">
        <v>345</v>
      </c>
      <c r="J14" s="295" t="s">
        <v>347</v>
      </c>
      <c r="K14" s="548">
        <v>1.004</v>
      </c>
      <c r="L14" s="548">
        <v>1.004</v>
      </c>
      <c r="M14" s="548">
        <v>1.004</v>
      </c>
      <c r="N14" s="548">
        <v>1.004</v>
      </c>
      <c r="O14" s="548">
        <v>1.004</v>
      </c>
      <c r="P14" s="296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</row>
    <row r="15" spans="6:35" s="62" customFormat="1" ht="57" thickBot="1">
      <c r="F15" s="129"/>
      <c r="G15" s="285" t="s">
        <v>851</v>
      </c>
      <c r="H15" s="297" t="s">
        <v>202</v>
      </c>
      <c r="I15" s="298" t="s">
        <v>344</v>
      </c>
      <c r="J15" s="298" t="s">
        <v>348</v>
      </c>
      <c r="K15" s="549">
        <v>1.1096999999999999</v>
      </c>
      <c r="L15" s="407">
        <f>'ф.2.4 Предлож_ТСО'!J74</f>
        <v>0.77229166666666671</v>
      </c>
      <c r="M15" s="407">
        <f>'ф.2.4 Предлож_ТСО'!K74</f>
        <v>0.7572916666666667</v>
      </c>
      <c r="N15" s="300">
        <f>'ф.2.4 Предлож_ТСО'!L74</f>
        <v>0.74229166666666668</v>
      </c>
      <c r="O15" s="299">
        <f>'ф.2.4 Предлож_ТСО'!M74</f>
        <v>0.72729166666666667</v>
      </c>
      <c r="P15" s="301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</row>
    <row r="16" spans="6:35" ht="15" customHeight="1"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6:35">
      <c r="F17" s="127"/>
      <c r="G17" s="127"/>
      <c r="H17" s="130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6:35" s="16" customFormat="1" ht="15" customHeight="1">
      <c r="F18" s="19"/>
      <c r="G18" s="19"/>
      <c r="H18" s="19" t="s">
        <v>990</v>
      </c>
      <c r="I18" s="20"/>
      <c r="J18" s="37"/>
      <c r="K18" s="37"/>
      <c r="L18" s="37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6:35" s="16" customFormat="1">
      <c r="F19" s="19"/>
      <c r="G19" s="19"/>
      <c r="H19" s="20"/>
      <c r="I19" s="20"/>
      <c r="J19" s="37"/>
      <c r="K19" s="37"/>
      <c r="L19" s="37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6:35" s="16" customFormat="1" ht="15" customHeight="1">
      <c r="F20" s="19"/>
      <c r="G20" s="21"/>
      <c r="H20" s="22"/>
      <c r="I20" s="22"/>
      <c r="J20" s="133" t="str">
        <f>IF(fioRUK="","Руководитель не задан",fioRUK)</f>
        <v>Марков Валерий Васильевич</v>
      </c>
      <c r="K20" s="37"/>
      <c r="L20" s="37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6:35" s="16" customFormat="1">
      <c r="F21" s="19"/>
      <c r="G21" s="704" t="s">
        <v>991</v>
      </c>
      <c r="H21" s="704"/>
      <c r="I21" s="704" t="s">
        <v>992</v>
      </c>
      <c r="J21" s="704"/>
      <c r="K21" s="37"/>
      <c r="L21" s="37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6:35" s="16" customFormat="1" ht="15" customHeight="1">
      <c r="F22" s="19"/>
      <c r="G22" s="136" t="str">
        <f>IF(doljnDL="","Должность не задана",doljnDL)</f>
        <v>Начальник ПТО</v>
      </c>
      <c r="H22" s="22"/>
      <c r="I22" s="22"/>
      <c r="J22" s="134" t="str">
        <f>IF(fioDL="","Должностное лицо не задано",fioDL)</f>
        <v>Ханин Алексей Анатольевич</v>
      </c>
      <c r="K22" s="37"/>
      <c r="L22" s="37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6:35" s="16" customFormat="1">
      <c r="F23" s="19"/>
      <c r="G23" s="704" t="s">
        <v>993</v>
      </c>
      <c r="H23" s="704"/>
      <c r="I23" s="704" t="s">
        <v>992</v>
      </c>
      <c r="J23" s="704"/>
      <c r="K23" s="37"/>
      <c r="L23" s="37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6:35" s="16" customFormat="1">
      <c r="F24" s="19"/>
      <c r="G24" s="140" t="str">
        <f>IF(DL_Tel&lt;&gt;"","Телефон: " &amp;DL_Tel &amp;", ","") &amp;IF(DL_email&lt;&gt;"","e-mail: " &amp;DL_email,"")</f>
        <v xml:space="preserve">Телефон: 8 (3902) 29-90-07, </v>
      </c>
      <c r="H24" s="17"/>
      <c r="I24" s="17"/>
      <c r="J24" s="18"/>
      <c r="K24" s="37"/>
      <c r="L24" s="37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6:35" s="16" customFormat="1" ht="11.25" customHeight="1">
      <c r="F25" s="19"/>
      <c r="G25" s="704" t="s">
        <v>994</v>
      </c>
      <c r="H25" s="704"/>
      <c r="I25" s="192"/>
      <c r="J25" s="192"/>
      <c r="K25" s="37"/>
      <c r="L25" s="37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6:35"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</row>
    <row r="27" spans="6:35" s="148" customFormat="1"/>
  </sheetData>
  <sheetProtection formatColumns="0" formatRows="0"/>
  <customSheetViews>
    <customSheetView guid="{7A08770C-4DA4-4581-8082-2CAEC2AF449A}" showGridLines="0" hiddenRows="1" hiddenColumns="1" topLeftCell="F11">
      <selection activeCell="F6" sqref="A1:IV65536"/>
      <pageMargins left="0.59055118110236227" right="0.51181102362204722" top="0.55000000000000004" bottom="0.39370078740157483" header="0.19685039370078741" footer="0.19685039370078741"/>
      <pageSetup paperSize="9" scale="95" orientation="landscape" r:id="rId1"/>
      <headerFooter alignWithMargins="0"/>
    </customSheetView>
    <customSheetView guid="{DBE22794-A543-4C4B-836B-C1756ADC19B6}" showGridLines="0" hiddenRows="1" hiddenColumns="1" topLeftCell="F6">
      <selection activeCell="H36" sqref="H36"/>
      <pageMargins left="0.59055118110236227" right="0.51181102362204722" top="0.55000000000000004" bottom="0.39370078740157483" header="0.19685039370078741" footer="0.19685039370078741"/>
      <pageSetup paperSize="9" scale="95" orientation="landscape" r:id="rId2"/>
      <headerFooter alignWithMargins="0"/>
    </customSheetView>
  </customSheetViews>
  <mergeCells count="12">
    <mergeCell ref="G8:P8"/>
    <mergeCell ref="G9:P9"/>
    <mergeCell ref="G25:H25"/>
    <mergeCell ref="H10:H11"/>
    <mergeCell ref="G10:G11"/>
    <mergeCell ref="K10:O10"/>
    <mergeCell ref="J10:J11"/>
    <mergeCell ref="I10:I11"/>
    <mergeCell ref="G21:H21"/>
    <mergeCell ref="I21:J21"/>
    <mergeCell ref="G23:H23"/>
    <mergeCell ref="I23:J23"/>
  </mergeCells>
  <phoneticPr fontId="7" type="noConversion"/>
  <conditionalFormatting sqref="I13:P15">
    <cfRule type="cellIs" dxfId="47" priority="7" stopIfTrue="1" operator="equal">
      <formula>""""""</formula>
    </cfRule>
    <cfRule type="cellIs" dxfId="46" priority="8" stopIfTrue="1" operator="between">
      <formula>""""""</formula>
      <formula>""""""</formula>
    </cfRule>
    <cfRule type="cellIs" dxfId="45" priority="9" stopIfTrue="1" operator="equal">
      <formula>""""""</formula>
    </cfRule>
  </conditionalFormatting>
  <dataValidations count="12">
    <dataValidation type="textLength" operator="lessThanOrEqual" allowBlank="1" showInputMessage="1" showErrorMessage="1" errorTitle="Ошибка" error="Допускается ввод не более 900 символов!" sqref="I13:J15">
      <formula1>900</formula1>
    </dataValidation>
    <dataValidation type="decimal" allowBlank="1" showErrorMessage="1" errorTitle="Ошибка" error="Допускается ввод только неотрицательных чисел!" sqref="K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L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M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O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K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L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M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O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K15">
      <formula1>0</formula1>
      <formula2>9.99999999999999E+23</formula2>
    </dataValidation>
  </dataValidations>
  <pageMargins left="0.59055118110236227" right="0.51181102362204722" top="0.55000000000000004" bottom="0.39370078740157483" header="0.19685039370078741" footer="0.19685039370078741"/>
  <pageSetup paperSize="9" scale="95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ws_12"/>
  <dimension ref="A1:O73"/>
  <sheetViews>
    <sheetView showGridLines="0" topLeftCell="F48" zoomScaleNormal="100" workbookViewId="0">
      <selection activeCell="H72" sqref="H72"/>
    </sheetView>
  </sheetViews>
  <sheetFormatPr defaultRowHeight="11.25"/>
  <cols>
    <col min="1" max="5" width="9.140625" style="153" hidden="1" customWidth="1"/>
    <col min="6" max="6" width="3.85546875" style="153" customWidth="1"/>
    <col min="7" max="7" width="8.5703125" style="188" customWidth="1"/>
    <col min="8" max="8" width="80.85546875" style="153" customWidth="1"/>
    <col min="9" max="9" width="10.85546875" style="153" customWidth="1"/>
    <col min="10" max="10" width="11.28515625" style="153" customWidth="1"/>
    <col min="11" max="16384" width="9.140625" style="153"/>
  </cols>
  <sheetData>
    <row r="1" spans="7:15" ht="11.25" hidden="1" customHeight="1"/>
    <row r="2" spans="7:15" ht="11.25" hidden="1" customHeight="1"/>
    <row r="3" spans="7:15" ht="11.25" hidden="1" customHeight="1"/>
    <row r="4" spans="7:15" ht="11.25" hidden="1" customHeight="1"/>
    <row r="5" spans="7:15" ht="11.25" hidden="1" customHeight="1"/>
    <row r="6" spans="7:15" ht="11.25" customHeight="1"/>
    <row r="7" spans="7:15" ht="12" thickBot="1">
      <c r="H7" s="146"/>
      <c r="J7" s="174" t="s">
        <v>737</v>
      </c>
    </row>
    <row r="8" spans="7:15">
      <c r="G8" s="741" t="s">
        <v>24</v>
      </c>
      <c r="H8" s="742"/>
      <c r="I8" s="742"/>
      <c r="J8" s="743"/>
    </row>
    <row r="9" spans="7:15" ht="12" thickBot="1">
      <c r="G9" s="744" t="str">
        <f>IF(org&lt;&gt;"",org, "Организация не определена")</f>
        <v>МП г.Абакана "Абаканские электрические сети"</v>
      </c>
      <c r="H9" s="745"/>
      <c r="I9" s="745"/>
      <c r="J9" s="746"/>
      <c r="K9" s="156"/>
      <c r="L9" s="156"/>
      <c r="M9" s="156"/>
      <c r="O9" s="189"/>
    </row>
    <row r="10" spans="7:15" ht="25.5" customHeight="1">
      <c r="G10" s="302" t="s">
        <v>273</v>
      </c>
      <c r="H10" s="303" t="s">
        <v>276</v>
      </c>
      <c r="I10" s="487" t="str">
        <f>"Факт "&amp;Титульный!F9</f>
        <v>Факт 2014</v>
      </c>
      <c r="J10" s="488" t="str">
        <f xml:space="preserve"> "План "&amp; IF(Титульный!F9 = "","",Титульный!F9)</f>
        <v>План 2014</v>
      </c>
      <c r="K10" s="184"/>
      <c r="L10" s="184"/>
    </row>
    <row r="11" spans="7:15" ht="12" thickBot="1">
      <c r="G11" s="480" t="s">
        <v>905</v>
      </c>
      <c r="H11" s="481" t="s">
        <v>850</v>
      </c>
      <c r="I11" s="481" t="s">
        <v>851</v>
      </c>
      <c r="J11" s="482" t="s">
        <v>21</v>
      </c>
      <c r="K11" s="184"/>
      <c r="L11" s="184"/>
    </row>
    <row r="12" spans="7:15" ht="22.5">
      <c r="G12" s="305" t="s">
        <v>905</v>
      </c>
      <c r="H12" s="306" t="s">
        <v>286</v>
      </c>
      <c r="I12" s="307"/>
      <c r="J12" s="308"/>
      <c r="K12" s="184"/>
      <c r="L12" s="184"/>
    </row>
    <row r="13" spans="7:15" ht="22.5">
      <c r="G13" s="740" t="s">
        <v>39</v>
      </c>
      <c r="H13" s="310" t="s">
        <v>738</v>
      </c>
      <c r="I13" s="550">
        <v>1</v>
      </c>
      <c r="J13" s="551">
        <v>1</v>
      </c>
      <c r="K13" s="186"/>
      <c r="L13" s="186"/>
    </row>
    <row r="14" spans="7:15" s="154" customFormat="1">
      <c r="G14" s="740"/>
      <c r="H14" s="310" t="s">
        <v>739</v>
      </c>
      <c r="I14" s="550">
        <v>18</v>
      </c>
      <c r="J14" s="551">
        <v>18</v>
      </c>
      <c r="K14" s="186"/>
      <c r="L14" s="186"/>
    </row>
    <row r="15" spans="7:15" ht="33.75">
      <c r="G15" s="309" t="s">
        <v>38</v>
      </c>
      <c r="H15" s="313" t="s">
        <v>734</v>
      </c>
      <c r="I15" s="556">
        <v>7</v>
      </c>
      <c r="J15" s="557">
        <v>3</v>
      </c>
      <c r="K15" s="187"/>
      <c r="L15" s="187"/>
    </row>
    <row r="16" spans="7:15" ht="22.5">
      <c r="G16" s="309" t="s">
        <v>121</v>
      </c>
      <c r="H16" s="316" t="s">
        <v>175</v>
      </c>
      <c r="I16" s="550">
        <v>2</v>
      </c>
      <c r="J16" s="551">
        <v>2</v>
      </c>
      <c r="K16" s="177"/>
      <c r="L16" s="178"/>
    </row>
    <row r="17" spans="7:12" ht="22.5">
      <c r="G17" s="309" t="s">
        <v>122</v>
      </c>
      <c r="H17" s="316" t="s">
        <v>197</v>
      </c>
      <c r="I17" s="311">
        <v>1</v>
      </c>
      <c r="J17" s="312">
        <v>1</v>
      </c>
      <c r="K17" s="177"/>
      <c r="L17" s="177"/>
    </row>
    <row r="18" spans="7:12" ht="22.5">
      <c r="G18" s="309" t="s">
        <v>123</v>
      </c>
      <c r="H18" s="316" t="s">
        <v>176</v>
      </c>
      <c r="I18" s="550">
        <v>3</v>
      </c>
      <c r="J18" s="551">
        <v>0</v>
      </c>
      <c r="K18" s="177"/>
      <c r="L18" s="177"/>
    </row>
    <row r="19" spans="7:12" ht="22.5">
      <c r="G19" s="309" t="s">
        <v>124</v>
      </c>
      <c r="H19" s="316" t="s">
        <v>177</v>
      </c>
      <c r="I19" s="550">
        <v>1</v>
      </c>
      <c r="J19" s="551">
        <v>0</v>
      </c>
      <c r="K19" s="177"/>
      <c r="L19" s="177"/>
    </row>
    <row r="20" spans="7:12" ht="22.5">
      <c r="G20" s="309" t="s">
        <v>850</v>
      </c>
      <c r="H20" s="310" t="s">
        <v>735</v>
      </c>
      <c r="I20" s="314"/>
      <c r="J20" s="315"/>
      <c r="K20" s="177"/>
      <c r="L20" s="177"/>
    </row>
    <row r="21" spans="7:12" ht="22.5">
      <c r="G21" s="309" t="s">
        <v>10</v>
      </c>
      <c r="H21" s="313" t="s">
        <v>82</v>
      </c>
      <c r="I21" s="311">
        <v>1</v>
      </c>
      <c r="J21" s="312">
        <v>1</v>
      </c>
      <c r="K21" s="177"/>
      <c r="L21" s="177"/>
    </row>
    <row r="22" spans="7:12" ht="22.5">
      <c r="G22" s="309" t="s">
        <v>9</v>
      </c>
      <c r="H22" s="313" t="s">
        <v>125</v>
      </c>
      <c r="I22" s="311">
        <v>0</v>
      </c>
      <c r="J22" s="312">
        <v>0</v>
      </c>
      <c r="K22" s="177"/>
      <c r="L22" s="177"/>
    </row>
    <row r="23" spans="7:12" ht="33.75">
      <c r="G23" s="309" t="s">
        <v>8</v>
      </c>
      <c r="H23" s="313" t="s">
        <v>83</v>
      </c>
      <c r="I23" s="311">
        <v>0</v>
      </c>
      <c r="J23" s="312">
        <v>0</v>
      </c>
      <c r="K23" s="177"/>
      <c r="L23" s="177"/>
    </row>
    <row r="24" spans="7:12" ht="33.75">
      <c r="G24" s="309" t="s">
        <v>851</v>
      </c>
      <c r="H24" s="310" t="s">
        <v>86</v>
      </c>
      <c r="I24" s="311">
        <v>1</v>
      </c>
      <c r="J24" s="312">
        <v>1</v>
      </c>
      <c r="K24" s="177"/>
      <c r="L24" s="178"/>
    </row>
    <row r="25" spans="7:12" ht="33.75">
      <c r="G25" s="309" t="s">
        <v>21</v>
      </c>
      <c r="H25" s="310" t="s">
        <v>740</v>
      </c>
      <c r="I25" s="311">
        <v>1</v>
      </c>
      <c r="J25" s="312">
        <v>1</v>
      </c>
      <c r="K25" s="177"/>
      <c r="L25" s="177"/>
    </row>
    <row r="26" spans="7:12" ht="22.5">
      <c r="G26" s="309" t="s">
        <v>20</v>
      </c>
      <c r="H26" s="310" t="s">
        <v>87</v>
      </c>
      <c r="I26" s="314"/>
      <c r="J26" s="315"/>
      <c r="K26" s="177"/>
      <c r="L26" s="177"/>
    </row>
    <row r="27" spans="7:12" ht="22.5">
      <c r="G27" s="309" t="s">
        <v>32</v>
      </c>
      <c r="H27" s="313" t="s">
        <v>284</v>
      </c>
      <c r="I27" s="550">
        <v>27</v>
      </c>
      <c r="J27" s="551">
        <v>30</v>
      </c>
      <c r="K27" s="177"/>
      <c r="L27" s="177"/>
    </row>
    <row r="28" spans="7:12">
      <c r="G28" s="309" t="s">
        <v>283</v>
      </c>
      <c r="H28" s="316" t="s">
        <v>285</v>
      </c>
      <c r="I28" s="550">
        <v>1390</v>
      </c>
      <c r="J28" s="551">
        <v>1000</v>
      </c>
      <c r="K28" s="177"/>
      <c r="L28" s="177"/>
    </row>
    <row r="29" spans="7:12" ht="22.5">
      <c r="G29" s="309" t="s">
        <v>19</v>
      </c>
      <c r="H29" s="310" t="s">
        <v>736</v>
      </c>
      <c r="I29" s="314"/>
      <c r="J29" s="315"/>
      <c r="K29" s="177"/>
      <c r="L29" s="178"/>
    </row>
    <row r="30" spans="7:12" ht="22.5">
      <c r="G30" s="309" t="s">
        <v>26</v>
      </c>
      <c r="H30" s="313" t="s">
        <v>741</v>
      </c>
      <c r="I30" s="550">
        <v>0</v>
      </c>
      <c r="J30" s="551">
        <v>20</v>
      </c>
      <c r="K30" s="177"/>
      <c r="L30" s="178"/>
    </row>
    <row r="31" spans="7:12">
      <c r="G31" s="309" t="s">
        <v>745</v>
      </c>
      <c r="H31" s="316" t="s">
        <v>742</v>
      </c>
      <c r="I31" s="550">
        <v>1390</v>
      </c>
      <c r="J31" s="551">
        <v>1000</v>
      </c>
      <c r="K31" s="177"/>
      <c r="L31" s="178"/>
    </row>
    <row r="32" spans="7:12" ht="33.75">
      <c r="G32" s="309" t="s">
        <v>25</v>
      </c>
      <c r="H32" s="313" t="s">
        <v>743</v>
      </c>
      <c r="I32" s="550">
        <v>0</v>
      </c>
      <c r="J32" s="551">
        <v>10</v>
      </c>
      <c r="K32" s="177"/>
      <c r="L32" s="190"/>
    </row>
    <row r="33" spans="7:15" ht="12" thickBot="1">
      <c r="G33" s="317" t="s">
        <v>746</v>
      </c>
      <c r="H33" s="318" t="s">
        <v>744</v>
      </c>
      <c r="I33" s="554">
        <v>1390</v>
      </c>
      <c r="J33" s="555">
        <v>1000</v>
      </c>
      <c r="K33" s="177"/>
      <c r="L33" s="177"/>
    </row>
    <row r="34" spans="7:15">
      <c r="G34" s="152"/>
      <c r="H34" s="470"/>
      <c r="I34" s="470"/>
      <c r="J34" s="470"/>
      <c r="K34" s="470"/>
      <c r="L34" s="471"/>
      <c r="M34" s="471"/>
      <c r="N34" s="177"/>
      <c r="O34" s="178"/>
    </row>
    <row r="35" spans="7:15">
      <c r="G35" s="152"/>
      <c r="H35" s="161"/>
      <c r="I35" s="161"/>
      <c r="J35" s="161"/>
      <c r="K35" s="161"/>
      <c r="L35" s="191"/>
      <c r="M35" s="191"/>
      <c r="N35" s="177"/>
      <c r="O35" s="177"/>
    </row>
    <row r="36" spans="7:15" ht="12" thickBot="1">
      <c r="G36" s="152"/>
      <c r="H36" s="161"/>
      <c r="I36" s="161"/>
      <c r="J36" s="161"/>
      <c r="K36" s="161"/>
      <c r="L36" s="191"/>
      <c r="M36" s="174" t="s">
        <v>737</v>
      </c>
      <c r="N36" s="177"/>
      <c r="O36" s="177"/>
    </row>
    <row r="37" spans="7:15">
      <c r="G37" s="741" t="s">
        <v>24</v>
      </c>
      <c r="H37" s="742"/>
      <c r="I37" s="742"/>
      <c r="J37" s="742"/>
      <c r="K37" s="742"/>
      <c r="L37" s="742"/>
      <c r="M37" s="743"/>
      <c r="N37" s="177"/>
      <c r="O37" s="177"/>
    </row>
    <row r="38" spans="7:15" ht="12" thickBot="1">
      <c r="G38" s="744" t="str">
        <f>IF(org&lt;&gt;"",org, "Организация не определена")</f>
        <v>МП г.Абакана "Абаканские электрические сети"</v>
      </c>
      <c r="H38" s="745"/>
      <c r="I38" s="745"/>
      <c r="J38" s="745"/>
      <c r="K38" s="745"/>
      <c r="L38" s="745"/>
      <c r="M38" s="746"/>
    </row>
    <row r="39" spans="7:15">
      <c r="G39" s="747" t="s">
        <v>273</v>
      </c>
      <c r="H39" s="749" t="s">
        <v>23</v>
      </c>
      <c r="I39" s="749" t="s">
        <v>155</v>
      </c>
      <c r="J39" s="749"/>
      <c r="K39" s="749" t="s">
        <v>170</v>
      </c>
      <c r="L39" s="749" t="s">
        <v>22</v>
      </c>
      <c r="M39" s="751" t="s">
        <v>180</v>
      </c>
    </row>
    <row r="40" spans="7:15" ht="22.5">
      <c r="G40" s="748"/>
      <c r="H40" s="750"/>
      <c r="I40" s="319" t="s">
        <v>198</v>
      </c>
      <c r="J40" s="319" t="s">
        <v>199</v>
      </c>
      <c r="K40" s="750"/>
      <c r="L40" s="750"/>
      <c r="M40" s="752"/>
    </row>
    <row r="41" spans="7:15" ht="12" thickBot="1">
      <c r="G41" s="475" t="s">
        <v>905</v>
      </c>
      <c r="H41" s="476" t="s">
        <v>850</v>
      </c>
      <c r="I41" s="476" t="s">
        <v>851</v>
      </c>
      <c r="J41" s="476" t="s">
        <v>21</v>
      </c>
      <c r="K41" s="476" t="s">
        <v>20</v>
      </c>
      <c r="L41" s="476" t="s">
        <v>19</v>
      </c>
      <c r="M41" s="477" t="s">
        <v>18</v>
      </c>
    </row>
    <row r="42" spans="7:15" ht="22.5">
      <c r="G42" s="305" t="s">
        <v>905</v>
      </c>
      <c r="H42" s="320" t="s">
        <v>287</v>
      </c>
      <c r="I42" s="321"/>
      <c r="J42" s="321"/>
      <c r="K42" s="321"/>
      <c r="L42" s="321"/>
      <c r="M42" s="322">
        <f>(M44+M45)/2</f>
        <v>1.5</v>
      </c>
      <c r="O42" s="180"/>
    </row>
    <row r="43" spans="7:15">
      <c r="G43" s="309"/>
      <c r="H43" s="323" t="s">
        <v>173</v>
      </c>
      <c r="I43" s="324"/>
      <c r="J43" s="324"/>
      <c r="K43" s="324"/>
      <c r="L43" s="324"/>
      <c r="M43" s="325"/>
      <c r="N43" s="19"/>
      <c r="O43" s="19"/>
    </row>
    <row r="44" spans="7:15" ht="22.5">
      <c r="G44" s="309" t="s">
        <v>39</v>
      </c>
      <c r="H44" s="490" t="s">
        <v>288</v>
      </c>
      <c r="I44" s="494">
        <f>IF(I14=0,0,I13/I14*100)</f>
        <v>5.5555555555555554</v>
      </c>
      <c r="J44" s="494">
        <f>IF(J14=0,0,J13/J14*100)</f>
        <v>5.5555555555555554</v>
      </c>
      <c r="K44" s="494">
        <f>IF(J44&gt;0,I44/J44*100,IF(I44=0,100,120))</f>
        <v>100</v>
      </c>
      <c r="L44" s="329" t="s">
        <v>16</v>
      </c>
      <c r="M44" s="493">
        <f>IF(K44&lt;80,3,IF(K44&gt;=80,IF(K44&lt;=120,2,1)))</f>
        <v>2</v>
      </c>
      <c r="O44" s="180"/>
    </row>
    <row r="45" spans="7:15" ht="33.75">
      <c r="G45" s="309" t="s">
        <v>38</v>
      </c>
      <c r="H45" s="326" t="s">
        <v>289</v>
      </c>
      <c r="I45" s="327">
        <f>I47+I48+I49+I50</f>
        <v>7</v>
      </c>
      <c r="J45" s="327">
        <f>J47+J48+J49+J50</f>
        <v>3</v>
      </c>
      <c r="K45" s="327">
        <f>IF(J45&gt;0,I45/J45*100,IF(I45=0,100,120))</f>
        <v>233.33333333333334</v>
      </c>
      <c r="L45" s="329" t="s">
        <v>16</v>
      </c>
      <c r="M45" s="462">
        <f>IF(K45&lt;80,3,IF(K45&gt;=80,IF(K45&lt;=120,2,1)))</f>
        <v>1</v>
      </c>
      <c r="N45" s="185"/>
      <c r="O45" s="185"/>
    </row>
    <row r="46" spans="7:15">
      <c r="G46" s="309"/>
      <c r="H46" s="326" t="s">
        <v>174</v>
      </c>
      <c r="I46" s="324"/>
      <c r="J46" s="324"/>
      <c r="K46" s="324"/>
      <c r="L46" s="324"/>
      <c r="M46" s="325"/>
    </row>
    <row r="47" spans="7:15" ht="22.5">
      <c r="G47" s="309" t="s">
        <v>121</v>
      </c>
      <c r="H47" s="328" t="s">
        <v>175</v>
      </c>
      <c r="I47" s="327">
        <f>I16</f>
        <v>2</v>
      </c>
      <c r="J47" s="327">
        <f>J16</f>
        <v>2</v>
      </c>
      <c r="K47" s="327">
        <f>IF(J47&gt;0,I47/J47*100,IF(I47=0,100,120))</f>
        <v>100</v>
      </c>
      <c r="L47" s="329"/>
      <c r="M47" s="330"/>
    </row>
    <row r="48" spans="7:15" ht="33.75">
      <c r="G48" s="309" t="s">
        <v>122</v>
      </c>
      <c r="H48" s="328" t="s">
        <v>733</v>
      </c>
      <c r="I48" s="327">
        <f>IF(I17=0,0,1)</f>
        <v>1</v>
      </c>
      <c r="J48" s="327">
        <f>IF(J17=0,0,1)</f>
        <v>1</v>
      </c>
      <c r="K48" s="327">
        <f>IF(J48&gt;0,I48/J48*100,IF(I48=0,100,120))</f>
        <v>100</v>
      </c>
      <c r="L48" s="329"/>
      <c r="M48" s="330"/>
    </row>
    <row r="49" spans="7:14" ht="22.5">
      <c r="G49" s="309" t="s">
        <v>123</v>
      </c>
      <c r="H49" s="328" t="s">
        <v>176</v>
      </c>
      <c r="I49" s="327">
        <f>I18</f>
        <v>3</v>
      </c>
      <c r="J49" s="327">
        <f>J18</f>
        <v>0</v>
      </c>
      <c r="K49" s="327">
        <f>IF(J49&gt;0,I49/J49*100,IF(I49=0,100,120))</f>
        <v>120</v>
      </c>
      <c r="L49" s="329"/>
      <c r="M49" s="330"/>
    </row>
    <row r="50" spans="7:14" ht="22.5">
      <c r="G50" s="309" t="s">
        <v>124</v>
      </c>
      <c r="H50" s="328" t="s">
        <v>177</v>
      </c>
      <c r="I50" s="327">
        <f>I19</f>
        <v>1</v>
      </c>
      <c r="J50" s="327">
        <f>J19</f>
        <v>0</v>
      </c>
      <c r="K50" s="327">
        <f>IF(J50&gt;0,I50/J50*100,IF(I50=0,100,120))</f>
        <v>120</v>
      </c>
      <c r="L50" s="329"/>
      <c r="M50" s="330"/>
    </row>
    <row r="51" spans="7:14" ht="22.5">
      <c r="G51" s="309" t="s">
        <v>850</v>
      </c>
      <c r="H51" s="323" t="s">
        <v>290</v>
      </c>
      <c r="I51" s="329"/>
      <c r="J51" s="329"/>
      <c r="K51" s="329"/>
      <c r="L51" s="329"/>
      <c r="M51" s="331">
        <f>(M53+M54+M55)/3</f>
        <v>2</v>
      </c>
    </row>
    <row r="52" spans="7:14">
      <c r="G52" s="309"/>
      <c r="H52" s="323" t="s">
        <v>178</v>
      </c>
      <c r="I52" s="324"/>
      <c r="J52" s="324"/>
      <c r="K52" s="324"/>
      <c r="L52" s="324"/>
      <c r="M52" s="325"/>
    </row>
    <row r="53" spans="7:14" ht="22.5">
      <c r="G53" s="309" t="s">
        <v>10</v>
      </c>
      <c r="H53" s="326" t="s">
        <v>82</v>
      </c>
      <c r="I53" s="468">
        <f t="shared" ref="I53:J57" si="0">IF(I21=0,0,1)</f>
        <v>1</v>
      </c>
      <c r="J53" s="468">
        <f t="shared" si="0"/>
        <v>1</v>
      </c>
      <c r="K53" s="327">
        <f>IF(J53&gt;0,I53/J53*100,IF(I53=0,100,120))</f>
        <v>100</v>
      </c>
      <c r="L53" s="329" t="s">
        <v>16</v>
      </c>
      <c r="M53" s="462">
        <f>IF(K53&lt;80,3,IF(K53&gt;=80,IF(K53&lt;=120,2,1)))</f>
        <v>2</v>
      </c>
    </row>
    <row r="54" spans="7:14" ht="22.5">
      <c r="G54" s="309" t="s">
        <v>9</v>
      </c>
      <c r="H54" s="326" t="s">
        <v>125</v>
      </c>
      <c r="I54" s="468">
        <f t="shared" si="0"/>
        <v>0</v>
      </c>
      <c r="J54" s="468">
        <f t="shared" si="0"/>
        <v>0</v>
      </c>
      <c r="K54" s="327">
        <f>IF(J54&gt;0,I54/J54*100,IF(I54=0,100,120))</f>
        <v>100</v>
      </c>
      <c r="L54" s="329" t="s">
        <v>16</v>
      </c>
      <c r="M54" s="462">
        <f>IF(K54&lt;80,3,IF(K54&gt;=80,IF(K54&lt;=120,2,1)))</f>
        <v>2</v>
      </c>
    </row>
    <row r="55" spans="7:14" ht="33.75">
      <c r="G55" s="309" t="s">
        <v>8</v>
      </c>
      <c r="H55" s="326" t="s">
        <v>83</v>
      </c>
      <c r="I55" s="468">
        <f t="shared" si="0"/>
        <v>0</v>
      </c>
      <c r="J55" s="468">
        <f t="shared" si="0"/>
        <v>0</v>
      </c>
      <c r="K55" s="327">
        <f>IF(J55&gt;0,I55/J55*100,IF(I55=0,100,120))</f>
        <v>100</v>
      </c>
      <c r="L55" s="329" t="s">
        <v>16</v>
      </c>
      <c r="M55" s="462">
        <f>IF(K55&lt;80,3,IF(K55&gt;=80,IF(K55&lt;=120,2,1)))</f>
        <v>2</v>
      </c>
    </row>
    <row r="56" spans="7:14" ht="33.75">
      <c r="G56" s="309" t="s">
        <v>851</v>
      </c>
      <c r="H56" s="323" t="s">
        <v>86</v>
      </c>
      <c r="I56" s="468">
        <f t="shared" si="0"/>
        <v>1</v>
      </c>
      <c r="J56" s="468">
        <f t="shared" si="0"/>
        <v>1</v>
      </c>
      <c r="K56" s="327">
        <f>IF(J56&gt;0,I56/J56*100,IF(I56=0,100,120))</f>
        <v>100</v>
      </c>
      <c r="L56" s="329" t="s">
        <v>16</v>
      </c>
      <c r="M56" s="462">
        <f>IF(K56&lt;80,3,IF(K56&gt;=80,IF(K56&lt;=120,2,1)))</f>
        <v>2</v>
      </c>
    </row>
    <row r="57" spans="7:14" ht="33.75">
      <c r="G57" s="309" t="s">
        <v>21</v>
      </c>
      <c r="H57" s="323" t="s">
        <v>740</v>
      </c>
      <c r="I57" s="468">
        <f t="shared" si="0"/>
        <v>1</v>
      </c>
      <c r="J57" s="468">
        <f t="shared" si="0"/>
        <v>1</v>
      </c>
      <c r="K57" s="327">
        <f>IF(J57&gt;0,I57/J57*100,IF(I57=0,100,120))</f>
        <v>100</v>
      </c>
      <c r="L57" s="329" t="s">
        <v>16</v>
      </c>
      <c r="M57" s="462">
        <f>IF(K57&lt;80,3,IF(K57&gt;=80,IF(K57&lt;=120,2,1)))</f>
        <v>2</v>
      </c>
    </row>
    <row r="58" spans="7:14" ht="22.5">
      <c r="G58" s="309" t="s">
        <v>20</v>
      </c>
      <c r="H58" s="323" t="s">
        <v>87</v>
      </c>
      <c r="I58" s="327">
        <f>I59</f>
        <v>1.9424460431654675</v>
      </c>
      <c r="J58" s="327">
        <f>J59</f>
        <v>3</v>
      </c>
      <c r="K58" s="327">
        <f>K59</f>
        <v>64.748201438848923</v>
      </c>
      <c r="L58" s="329" t="s">
        <v>15</v>
      </c>
      <c r="M58" s="462">
        <f>M59</f>
        <v>1</v>
      </c>
    </row>
    <row r="59" spans="7:14" ht="45">
      <c r="G59" s="309" t="s">
        <v>32</v>
      </c>
      <c r="H59" s="490" t="s">
        <v>291</v>
      </c>
      <c r="I59" s="494">
        <f>IF(I28=0,0,I27/I28*100)</f>
        <v>1.9424460431654675</v>
      </c>
      <c r="J59" s="494">
        <f>IF(J28=0,0,J27/J28*100)</f>
        <v>3</v>
      </c>
      <c r="K59" s="494">
        <f>IF(J59&gt;0,I59/J59*100,IF(I59=0,100,120))</f>
        <v>64.748201438848923</v>
      </c>
      <c r="L59" s="329" t="s">
        <v>15</v>
      </c>
      <c r="M59" s="493">
        <f>IF(K59&lt;80,1,IF(K59&gt;=80,IF(K59&lt;=120,2,3)))</f>
        <v>1</v>
      </c>
    </row>
    <row r="60" spans="7:14" ht="22.5">
      <c r="G60" s="309" t="s">
        <v>19</v>
      </c>
      <c r="H60" s="323" t="s">
        <v>292</v>
      </c>
      <c r="I60" s="329"/>
      <c r="J60" s="329"/>
      <c r="K60" s="329"/>
      <c r="L60" s="329"/>
      <c r="M60" s="331">
        <f>(M62+M63)/2</f>
        <v>1</v>
      </c>
    </row>
    <row r="61" spans="7:14">
      <c r="G61" s="309"/>
      <c r="H61" s="323" t="s">
        <v>178</v>
      </c>
      <c r="I61" s="324"/>
      <c r="J61" s="324"/>
      <c r="K61" s="324"/>
      <c r="L61" s="324"/>
      <c r="M61" s="325"/>
    </row>
    <row r="62" spans="7:14" ht="33.75">
      <c r="G62" s="309" t="s">
        <v>26</v>
      </c>
      <c r="H62" s="326" t="s">
        <v>293</v>
      </c>
      <c r="I62" s="494">
        <f>IF(I31=0,0,I30/I31*100)</f>
        <v>0</v>
      </c>
      <c r="J62" s="494">
        <f>IF(J31=0,0,J30/J31*100)</f>
        <v>2</v>
      </c>
      <c r="K62" s="494">
        <f>IF(J62&gt;0,I62/J62*100,IF(I62=0,100,120))</f>
        <v>0</v>
      </c>
      <c r="L62" s="329" t="s">
        <v>15</v>
      </c>
      <c r="M62" s="493">
        <f>IF(K62&lt;80,1,IF(K62&gt;=80,IF(K62&lt;=120,2,3)))</f>
        <v>1</v>
      </c>
      <c r="N62" s="565"/>
    </row>
    <row r="63" spans="7:14" ht="45">
      <c r="G63" s="309" t="s">
        <v>25</v>
      </c>
      <c r="H63" s="491" t="s">
        <v>294</v>
      </c>
      <c r="I63" s="492">
        <f>IF(I33=0,0,I32/I33*100)</f>
        <v>0</v>
      </c>
      <c r="J63" s="492">
        <f>IF(J33=0,0,J32/J33*100)</f>
        <v>1</v>
      </c>
      <c r="K63" s="492">
        <f>IF(J63&gt;0,I63/J63*100,IF(I63=0,100,120))</f>
        <v>0</v>
      </c>
      <c r="L63" s="329" t="s">
        <v>15</v>
      </c>
      <c r="M63" s="493">
        <f>IF(K63&lt;80,1,IF(K63&gt;=80,IF(K63&lt;=120,2,3)))</f>
        <v>1</v>
      </c>
      <c r="N63" s="565"/>
    </row>
    <row r="64" spans="7:14" ht="12" thickBot="1">
      <c r="G64" s="317" t="s">
        <v>18</v>
      </c>
      <c r="H64" s="333" t="s">
        <v>295</v>
      </c>
      <c r="I64" s="334"/>
      <c r="J64" s="334"/>
      <c r="K64" s="334"/>
      <c r="L64" s="334"/>
      <c r="M64" s="350">
        <f>(M42+M51+M56+M57+M58+M60)/6</f>
        <v>1.5833333333333333</v>
      </c>
    </row>
    <row r="65" spans="7:13">
      <c r="G65" s="152"/>
      <c r="H65" s="106"/>
      <c r="I65" s="106"/>
      <c r="J65" s="106"/>
      <c r="K65" s="106"/>
      <c r="L65" s="106"/>
      <c r="M65" s="106"/>
    </row>
    <row r="66" spans="7:13" s="150" customFormat="1">
      <c r="G66" s="19"/>
      <c r="H66" s="19" t="s">
        <v>990</v>
      </c>
      <c r="I66" s="151"/>
      <c r="J66" s="151"/>
    </row>
    <row r="67" spans="7:13" s="150" customFormat="1">
      <c r="G67" s="19"/>
      <c r="H67" s="20"/>
    </row>
    <row r="68" spans="7:13" s="150" customFormat="1" ht="11.25" customHeight="1">
      <c r="G68" s="21"/>
      <c r="H68" s="22"/>
      <c r="I68" s="159"/>
      <c r="J68" s="159"/>
      <c r="K68" s="159"/>
      <c r="L68" s="159"/>
      <c r="M68" s="134" t="str">
        <f>IF(fioRUK="","Руководитель не задан",fioRUK)</f>
        <v>Марков Валерий Васильевич</v>
      </c>
    </row>
    <row r="69" spans="7:13" s="150" customFormat="1" ht="11.25" customHeight="1">
      <c r="G69" s="704" t="s">
        <v>991</v>
      </c>
      <c r="H69" s="704"/>
      <c r="I69" s="753" t="s">
        <v>992</v>
      </c>
      <c r="J69" s="753"/>
      <c r="K69" s="753"/>
      <c r="L69" s="753"/>
      <c r="M69" s="753"/>
    </row>
    <row r="70" spans="7:13" s="150" customFormat="1" ht="11.25" customHeight="1">
      <c r="G70" s="136" t="str">
        <f>IF(doljnDL="","Должность не задана",doljnDL)</f>
        <v>Начальник ПТО</v>
      </c>
      <c r="H70" s="22"/>
      <c r="I70" s="159"/>
      <c r="J70" s="159"/>
      <c r="K70" s="159"/>
      <c r="L70" s="159"/>
      <c r="M70" s="134" t="str">
        <f>IF(fioDL="","Должностное лицо не задано",fioDL)</f>
        <v>Ханин Алексей Анатольевич</v>
      </c>
    </row>
    <row r="71" spans="7:13" s="150" customFormat="1">
      <c r="G71" s="704" t="s">
        <v>993</v>
      </c>
      <c r="H71" s="704"/>
      <c r="I71" s="754" t="s">
        <v>992</v>
      </c>
      <c r="J71" s="754"/>
      <c r="K71" s="754"/>
      <c r="L71" s="754"/>
      <c r="M71" s="754"/>
    </row>
    <row r="72" spans="7:13" s="150" customFormat="1">
      <c r="G72" s="140" t="str">
        <f>IF(DL_Tel&lt;&gt;"","Телефон: " &amp;DL_Tel &amp;", ","") &amp;IF(DL_email&lt;&gt;"","e-mail: " &amp;DL_email,"")</f>
        <v xml:space="preserve">Телефон: 8 (3902) 29-90-07, </v>
      </c>
      <c r="H72" s="17"/>
      <c r="I72" s="159"/>
      <c r="J72" s="159"/>
      <c r="K72" s="159"/>
      <c r="L72" s="159"/>
      <c r="M72" s="159"/>
    </row>
    <row r="73" spans="7:13" s="150" customFormat="1">
      <c r="G73" s="704" t="s">
        <v>994</v>
      </c>
      <c r="H73" s="704"/>
    </row>
  </sheetData>
  <sheetProtection formatColumns="0" formatRows="0"/>
  <customSheetViews>
    <customSheetView guid="{7A08770C-4DA4-4581-8082-2CAEC2AF449A}" showGridLines="0" hiddenRows="1" hiddenColumns="1" topLeftCell="F48">
      <selection activeCell="M68" sqref="M68"/>
      <pageMargins left="0.75" right="0.75" top="1" bottom="1" header="0.5" footer="0.5"/>
      <pageSetup paperSize="9" orientation="landscape" r:id="rId1"/>
      <headerFooter alignWithMargins="0"/>
    </customSheetView>
    <customSheetView guid="{DBE22794-A543-4C4B-836B-C1756ADC19B6}" showGridLines="0" hiddenRows="1" hiddenColumns="1" topLeftCell="F48">
      <selection activeCell="M70" sqref="M70"/>
      <pageMargins left="0.75" right="0.75" top="1" bottom="1" header="0.5" footer="0.5"/>
      <pageSetup paperSize="9" orientation="landscape" r:id="rId2"/>
      <headerFooter alignWithMargins="0"/>
    </customSheetView>
  </customSheetViews>
  <mergeCells count="16">
    <mergeCell ref="G73:H73"/>
    <mergeCell ref="G13:G14"/>
    <mergeCell ref="G8:J8"/>
    <mergeCell ref="G9:J9"/>
    <mergeCell ref="G39:G40"/>
    <mergeCell ref="G37:M37"/>
    <mergeCell ref="G38:M38"/>
    <mergeCell ref="H39:H40"/>
    <mergeCell ref="I39:J39"/>
    <mergeCell ref="K39:K40"/>
    <mergeCell ref="M39:M40"/>
    <mergeCell ref="G69:H69"/>
    <mergeCell ref="I69:M69"/>
    <mergeCell ref="G71:H71"/>
    <mergeCell ref="I71:M71"/>
    <mergeCell ref="L39:L40"/>
  </mergeCells>
  <phoneticPr fontId="7" type="noConversion"/>
  <conditionalFormatting sqref="I42 I44 I46:I47">
    <cfRule type="cellIs" dxfId="44" priority="10" stopIfTrue="1" operator="equal">
      <formula>""""""</formula>
    </cfRule>
    <cfRule type="cellIs" dxfId="43" priority="11" stopIfTrue="1" operator="between">
      <formula>""""""</formula>
      <formula>""""""</formula>
    </cfRule>
    <cfRule type="cellIs" dxfId="42" priority="12" stopIfTrue="1" operator="equal">
      <formula>""""""</formula>
    </cfRule>
  </conditionalFormatting>
  <conditionalFormatting sqref="K43">
    <cfRule type="cellIs" dxfId="41" priority="4" stopIfTrue="1" operator="equal">
      <formula>""""""</formula>
    </cfRule>
    <cfRule type="cellIs" dxfId="40" priority="5" stopIfTrue="1" operator="between">
      <formula>""""""</formula>
      <formula>""""""</formula>
    </cfRule>
    <cfRule type="cellIs" dxfId="39" priority="6" stopIfTrue="1" operator="equal">
      <formula>""""""</formula>
    </cfRule>
  </conditionalFormatting>
  <conditionalFormatting sqref="I69">
    <cfRule type="cellIs" dxfId="38" priority="1" stopIfTrue="1" operator="equal">
      <formula>""""""</formula>
    </cfRule>
    <cfRule type="cellIs" dxfId="37" priority="2" stopIfTrue="1" operator="between">
      <formula>""""""</formula>
      <formula>""""""</formula>
    </cfRule>
    <cfRule type="cellIs" dxfId="36" priority="3" stopIfTrue="1" operator="equal">
      <formula>""""""</formula>
    </cfRule>
  </conditionalFormatting>
  <dataValidations count="25">
    <dataValidation type="list" allowBlank="1" showInputMessage="1" showErrorMessage="1" sqref="I25:J25 I24:J24 I23:J23 I22:J22 I21:J21 I17:J17">
      <formula1>"0,1"</formula1>
    </dataValidation>
    <dataValidation type="whole" allowBlank="1" showErrorMessage="1" errorTitle="Ошибка" error="Допускается ввод только неотрицательных целых чисел!" sqref="I1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6">
      <formula1>0</formula1>
      <formula2>9.99999999999999E+23</formula2>
    </dataValidation>
  </dataValidations>
  <pageMargins left="0.75" right="0.75" top="1" bottom="1" header="0.5" footer="0.5"/>
  <pageSetup paperSize="9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ws_13"/>
  <dimension ref="A1:O80"/>
  <sheetViews>
    <sheetView showGridLines="0" topLeftCell="F6" zoomScaleNormal="100" workbookViewId="0">
      <selection activeCell="S53" sqref="S53"/>
    </sheetView>
  </sheetViews>
  <sheetFormatPr defaultRowHeight="11.25"/>
  <cols>
    <col min="1" max="5" width="9.140625" style="153" hidden="1" customWidth="1"/>
    <col min="6" max="6" width="3.85546875" style="153" customWidth="1"/>
    <col min="7" max="7" width="8.85546875" style="153" customWidth="1"/>
    <col min="8" max="8" width="96.42578125" style="153" customWidth="1"/>
    <col min="9" max="9" width="12.85546875" style="153" customWidth="1"/>
    <col min="10" max="10" width="12.28515625" style="153" customWidth="1"/>
    <col min="11" max="11" width="10.7109375" style="153" customWidth="1"/>
    <col min="12" max="16384" width="9.140625" style="153"/>
  </cols>
  <sheetData>
    <row r="1" spans="7:15" ht="11.25" hidden="1" customHeight="1"/>
    <row r="2" spans="7:15" ht="11.25" hidden="1" customHeight="1"/>
    <row r="3" spans="7:15" ht="11.25" hidden="1" customHeight="1"/>
    <row r="4" spans="7:15" ht="11.25" hidden="1" customHeight="1"/>
    <row r="5" spans="7:15" ht="11.25" hidden="1" customHeight="1"/>
    <row r="6" spans="7:15" ht="11.25" customHeight="1"/>
    <row r="7" spans="7:15" ht="11.25" customHeight="1" thickBot="1">
      <c r="H7" s="146"/>
      <c r="J7" s="174" t="s">
        <v>196</v>
      </c>
    </row>
    <row r="8" spans="7:15">
      <c r="G8" s="755" t="s">
        <v>27</v>
      </c>
      <c r="H8" s="756"/>
      <c r="I8" s="756"/>
      <c r="J8" s="757"/>
      <c r="K8" s="163"/>
      <c r="L8" s="163"/>
      <c r="M8" s="163"/>
      <c r="N8" s="156"/>
      <c r="O8" s="182"/>
    </row>
    <row r="9" spans="7:15" ht="12" thickBot="1">
      <c r="G9" s="744" t="str">
        <f>IF(org&lt;&gt;"",org, "Организация не определена")</f>
        <v>МП г.Абакана "Абаканские электрические сети"</v>
      </c>
      <c r="H9" s="745"/>
      <c r="I9" s="745"/>
      <c r="J9" s="746"/>
      <c r="K9" s="163"/>
      <c r="L9" s="163"/>
      <c r="M9" s="163"/>
      <c r="N9" s="156"/>
      <c r="O9" s="182"/>
    </row>
    <row r="10" spans="7:15" ht="24.75" customHeight="1">
      <c r="G10" s="302" t="s">
        <v>273</v>
      </c>
      <c r="H10" s="303" t="s">
        <v>276</v>
      </c>
      <c r="I10" s="303" t="s">
        <v>69</v>
      </c>
      <c r="J10" s="304" t="s">
        <v>81</v>
      </c>
      <c r="K10" s="156"/>
      <c r="L10" s="184"/>
    </row>
    <row r="11" spans="7:15" ht="12" thickBot="1">
      <c r="G11" s="480" t="s">
        <v>905</v>
      </c>
      <c r="H11" s="481" t="s">
        <v>850</v>
      </c>
      <c r="I11" s="481" t="s">
        <v>851</v>
      </c>
      <c r="J11" s="482" t="s">
        <v>21</v>
      </c>
      <c r="K11" s="156"/>
      <c r="L11" s="184"/>
    </row>
    <row r="12" spans="7:15" ht="22.5">
      <c r="G12" s="305" t="s">
        <v>905</v>
      </c>
      <c r="H12" s="335" t="s">
        <v>179</v>
      </c>
      <c r="I12" s="560">
        <v>22</v>
      </c>
      <c r="J12" s="561">
        <v>28</v>
      </c>
      <c r="K12" s="156"/>
      <c r="L12" s="167"/>
    </row>
    <row r="13" spans="7:15" ht="22.5">
      <c r="G13" s="309" t="s">
        <v>39</v>
      </c>
      <c r="H13" s="336" t="s">
        <v>181</v>
      </c>
      <c r="I13" s="558">
        <v>23</v>
      </c>
      <c r="J13" s="559">
        <v>30</v>
      </c>
      <c r="K13" s="156"/>
      <c r="L13" s="167"/>
    </row>
    <row r="14" spans="7:15" ht="22.5">
      <c r="G14" s="309" t="s">
        <v>38</v>
      </c>
      <c r="H14" s="336" t="s">
        <v>188</v>
      </c>
      <c r="I14" s="556">
        <v>21</v>
      </c>
      <c r="J14" s="557">
        <v>24</v>
      </c>
      <c r="K14" s="156"/>
      <c r="L14" s="183"/>
    </row>
    <row r="15" spans="7:15" s="154" customFormat="1" ht="22.5">
      <c r="G15" s="309" t="s">
        <v>121</v>
      </c>
      <c r="H15" s="339" t="s">
        <v>182</v>
      </c>
      <c r="I15" s="550">
        <v>21</v>
      </c>
      <c r="J15" s="551">
        <v>24</v>
      </c>
      <c r="K15" s="156"/>
      <c r="L15" s="178"/>
    </row>
    <row r="16" spans="7:15">
      <c r="G16" s="309" t="s">
        <v>122</v>
      </c>
      <c r="H16" s="339" t="s">
        <v>183</v>
      </c>
      <c r="I16" s="550">
        <v>21</v>
      </c>
      <c r="J16" s="551">
        <v>24</v>
      </c>
      <c r="K16" s="156"/>
      <c r="L16" s="165"/>
    </row>
    <row r="17" spans="3:15" ht="22.5">
      <c r="G17" s="309" t="s">
        <v>103</v>
      </c>
      <c r="H17" s="336" t="s">
        <v>187</v>
      </c>
      <c r="I17" s="550">
        <v>0</v>
      </c>
      <c r="J17" s="551">
        <v>0</v>
      </c>
      <c r="K17" s="156"/>
      <c r="L17" s="177"/>
    </row>
    <row r="18" spans="3:15" ht="22.5">
      <c r="G18" s="309" t="s">
        <v>184</v>
      </c>
      <c r="H18" s="339" t="s">
        <v>186</v>
      </c>
      <c r="I18" s="550">
        <v>1</v>
      </c>
      <c r="J18" s="551">
        <v>1</v>
      </c>
      <c r="K18" s="156"/>
      <c r="L18" s="177"/>
    </row>
    <row r="19" spans="3:15" ht="22.5">
      <c r="G19" s="309" t="s">
        <v>850</v>
      </c>
      <c r="H19" s="340" t="s">
        <v>90</v>
      </c>
      <c r="I19" s="314"/>
      <c r="J19" s="315"/>
      <c r="K19" s="156"/>
      <c r="L19" s="177"/>
    </row>
    <row r="20" spans="3:15" ht="22.5">
      <c r="G20" s="309" t="s">
        <v>10</v>
      </c>
      <c r="H20" s="336" t="s">
        <v>189</v>
      </c>
      <c r="I20" s="550">
        <v>22</v>
      </c>
      <c r="J20" s="551">
        <v>15</v>
      </c>
      <c r="K20" s="156"/>
      <c r="L20" s="177"/>
    </row>
    <row r="21" spans="3:15">
      <c r="C21" s="153" t="s">
        <v>296</v>
      </c>
      <c r="G21" s="309"/>
      <c r="H21" s="339" t="s">
        <v>277</v>
      </c>
      <c r="I21" s="327">
        <f>'ф.2.1 ИндИнф (Ин)'!I33</f>
        <v>1390</v>
      </c>
      <c r="J21" s="341">
        <f>'ф.2.1 ИндИнф (Ин)'!J33</f>
        <v>1000</v>
      </c>
      <c r="K21" s="156"/>
      <c r="L21" s="165"/>
    </row>
    <row r="22" spans="3:15">
      <c r="G22" s="309" t="s">
        <v>851</v>
      </c>
      <c r="H22" s="340" t="s">
        <v>200</v>
      </c>
      <c r="I22" s="314"/>
      <c r="J22" s="315"/>
      <c r="K22" s="156"/>
      <c r="L22" s="165"/>
    </row>
    <row r="23" spans="3:15" ht="22.5">
      <c r="G23" s="309" t="s">
        <v>34</v>
      </c>
      <c r="H23" s="336" t="s">
        <v>91</v>
      </c>
      <c r="I23" s="550">
        <v>1</v>
      </c>
      <c r="J23" s="550">
        <v>1</v>
      </c>
      <c r="K23" s="156"/>
      <c r="L23" s="177"/>
    </row>
    <row r="24" spans="3:15" ht="22.5">
      <c r="G24" s="309" t="s">
        <v>88</v>
      </c>
      <c r="H24" s="336" t="s">
        <v>190</v>
      </c>
      <c r="I24" s="550">
        <v>0</v>
      </c>
      <c r="J24" s="551">
        <v>0</v>
      </c>
      <c r="K24" s="156"/>
      <c r="L24" s="178"/>
    </row>
    <row r="25" spans="3:15">
      <c r="G25" s="309" t="s">
        <v>116</v>
      </c>
      <c r="H25" s="339" t="s">
        <v>191</v>
      </c>
      <c r="I25" s="550">
        <v>1390</v>
      </c>
      <c r="J25" s="551">
        <v>1000</v>
      </c>
      <c r="K25" s="156"/>
      <c r="L25" s="165"/>
    </row>
    <row r="26" spans="3:15" ht="22.5">
      <c r="G26" s="309" t="s">
        <v>21</v>
      </c>
      <c r="H26" s="340" t="s">
        <v>92</v>
      </c>
      <c r="I26" s="314"/>
      <c r="J26" s="315"/>
      <c r="K26" s="156"/>
      <c r="L26" s="165"/>
    </row>
    <row r="27" spans="3:15" ht="22.5">
      <c r="G27" s="309" t="s">
        <v>33</v>
      </c>
      <c r="H27" s="336" t="s">
        <v>194</v>
      </c>
      <c r="I27" s="550">
        <v>0</v>
      </c>
      <c r="J27" s="551">
        <v>0</v>
      </c>
      <c r="K27" s="156"/>
      <c r="L27" s="168"/>
    </row>
    <row r="28" spans="3:15" ht="12" thickBot="1">
      <c r="C28" s="153" t="s">
        <v>296</v>
      </c>
      <c r="G28" s="317"/>
      <c r="H28" s="342" t="s">
        <v>195</v>
      </c>
      <c r="I28" s="343">
        <f>'ф.2.1 ИндИнф (Ин)'!I33</f>
        <v>1390</v>
      </c>
      <c r="J28" s="344">
        <f>'ф.2.1 ИндИнф (Ин)'!J33</f>
        <v>1000</v>
      </c>
      <c r="K28" s="156"/>
      <c r="L28" s="178"/>
    </row>
    <row r="29" spans="3:15">
      <c r="G29" s="152"/>
      <c r="H29" s="472"/>
      <c r="I29" s="472"/>
      <c r="J29" s="472"/>
      <c r="K29" s="472"/>
      <c r="L29" s="471"/>
      <c r="M29" s="471"/>
      <c r="N29" s="156"/>
      <c r="O29" s="165"/>
    </row>
    <row r="30" spans="3:15" ht="12" thickBot="1">
      <c r="G30" s="152"/>
      <c r="H30" s="156"/>
      <c r="I30" s="156"/>
      <c r="J30" s="156"/>
      <c r="K30" s="156"/>
      <c r="L30" s="156"/>
      <c r="M30" s="174" t="s">
        <v>196</v>
      </c>
      <c r="N30" s="156"/>
      <c r="O30" s="165"/>
    </row>
    <row r="31" spans="3:15" ht="12" customHeight="1">
      <c r="G31" s="755" t="s">
        <v>27</v>
      </c>
      <c r="H31" s="756"/>
      <c r="I31" s="756"/>
      <c r="J31" s="756"/>
      <c r="K31" s="756"/>
      <c r="L31" s="756"/>
      <c r="M31" s="757"/>
      <c r="N31" s="156"/>
      <c r="O31" s="177"/>
    </row>
    <row r="32" spans="3:15" ht="12" customHeight="1" thickBot="1">
      <c r="G32" s="744" t="str">
        <f>IF(org&lt;&gt;"",org, "Организация не определена")</f>
        <v>МП г.Абакана "Абаканские электрические сети"</v>
      </c>
      <c r="H32" s="745"/>
      <c r="I32" s="745"/>
      <c r="J32" s="745"/>
      <c r="K32" s="745"/>
      <c r="L32" s="745"/>
      <c r="M32" s="746"/>
      <c r="N32" s="106"/>
      <c r="O32" s="177"/>
    </row>
    <row r="33" spans="7:15" ht="11.25" customHeight="1">
      <c r="G33" s="747" t="s">
        <v>273</v>
      </c>
      <c r="H33" s="749" t="s">
        <v>23</v>
      </c>
      <c r="I33" s="749" t="s">
        <v>155</v>
      </c>
      <c r="J33" s="749"/>
      <c r="K33" s="749" t="s">
        <v>170</v>
      </c>
      <c r="L33" s="749" t="s">
        <v>747</v>
      </c>
      <c r="M33" s="751" t="s">
        <v>748</v>
      </c>
      <c r="N33" s="152"/>
      <c r="O33" s="179"/>
    </row>
    <row r="34" spans="7:15" ht="22.5">
      <c r="G34" s="748"/>
      <c r="H34" s="750"/>
      <c r="I34" s="319" t="s">
        <v>171</v>
      </c>
      <c r="J34" s="319" t="s">
        <v>172</v>
      </c>
      <c r="K34" s="750"/>
      <c r="L34" s="750"/>
      <c r="M34" s="752"/>
      <c r="N34" s="152"/>
    </row>
    <row r="35" spans="7:15" ht="12" thickBot="1">
      <c r="G35" s="475" t="s">
        <v>905</v>
      </c>
      <c r="H35" s="476" t="s">
        <v>850</v>
      </c>
      <c r="I35" s="476" t="s">
        <v>851</v>
      </c>
      <c r="J35" s="476" t="s">
        <v>21</v>
      </c>
      <c r="K35" s="476" t="s">
        <v>20</v>
      </c>
      <c r="L35" s="476" t="s">
        <v>19</v>
      </c>
      <c r="M35" s="477" t="s">
        <v>18</v>
      </c>
      <c r="N35" s="152"/>
    </row>
    <row r="36" spans="7:15">
      <c r="G36" s="305" t="s">
        <v>905</v>
      </c>
      <c r="H36" s="345" t="s">
        <v>278</v>
      </c>
      <c r="I36" s="321"/>
      <c r="J36" s="321"/>
      <c r="K36" s="321"/>
      <c r="L36" s="321"/>
      <c r="M36" s="322">
        <f>(M38+M42)/2</f>
        <v>0.375</v>
      </c>
      <c r="N36" s="106"/>
    </row>
    <row r="37" spans="7:15">
      <c r="G37" s="309"/>
      <c r="H37" s="340" t="s">
        <v>178</v>
      </c>
      <c r="I37" s="346"/>
      <c r="J37" s="346"/>
      <c r="K37" s="346"/>
      <c r="L37" s="346"/>
      <c r="M37" s="347"/>
      <c r="N37" s="106"/>
    </row>
    <row r="38" spans="7:15" ht="22.5">
      <c r="G38" s="309" t="s">
        <v>39</v>
      </c>
      <c r="H38" s="332" t="s">
        <v>89</v>
      </c>
      <c r="I38" s="542">
        <f>I13</f>
        <v>23</v>
      </c>
      <c r="J38" s="542">
        <f>J13</f>
        <v>30</v>
      </c>
      <c r="K38" s="327">
        <f>IF(J38&gt;0,I38/J38*100,IF(I38=0,100,120))</f>
        <v>76.666666666666671</v>
      </c>
      <c r="L38" s="329" t="s">
        <v>15</v>
      </c>
      <c r="M38" s="331">
        <f>IF(K38&lt;80,0.25,IF(K38&gt;=80,IF(K38&lt;=120,0.5,0.75)))</f>
        <v>0.25</v>
      </c>
      <c r="N38" s="106"/>
    </row>
    <row r="39" spans="7:15" ht="22.5">
      <c r="G39" s="309" t="s">
        <v>38</v>
      </c>
      <c r="H39" s="332" t="s">
        <v>120</v>
      </c>
      <c r="I39" s="329"/>
      <c r="J39" s="329"/>
      <c r="K39" s="314"/>
      <c r="L39" s="329" t="s">
        <v>15</v>
      </c>
      <c r="M39" s="330"/>
      <c r="N39" s="106"/>
    </row>
    <row r="40" spans="7:15" ht="22.5">
      <c r="G40" s="309" t="s">
        <v>121</v>
      </c>
      <c r="H40" s="348" t="s">
        <v>182</v>
      </c>
      <c r="I40" s="327">
        <f>I15</f>
        <v>21</v>
      </c>
      <c r="J40" s="327">
        <f>J15</f>
        <v>24</v>
      </c>
      <c r="K40" s="327">
        <f>IF(J40&gt;0,I40/J40*100,IF(I40=0,100,120))</f>
        <v>87.5</v>
      </c>
      <c r="L40" s="329"/>
      <c r="M40" s="330"/>
      <c r="N40" s="106"/>
      <c r="O40" s="180"/>
    </row>
    <row r="41" spans="7:15">
      <c r="G41" s="309" t="s">
        <v>122</v>
      </c>
      <c r="H41" s="348" t="s">
        <v>183</v>
      </c>
      <c r="I41" s="327">
        <f>I16</f>
        <v>21</v>
      </c>
      <c r="J41" s="327">
        <f>J16</f>
        <v>24</v>
      </c>
      <c r="K41" s="327">
        <f>IF(J41&gt;0,I41/J41*100,IF(I41=0,100,120))</f>
        <v>87.5</v>
      </c>
      <c r="L41" s="329"/>
      <c r="M41" s="330"/>
      <c r="N41" s="106"/>
      <c r="O41" s="181"/>
    </row>
    <row r="42" spans="7:15" ht="45">
      <c r="G42" s="309" t="s">
        <v>103</v>
      </c>
      <c r="H42" s="332" t="s">
        <v>279</v>
      </c>
      <c r="I42" s="327">
        <f>IF(I18=0,0,I17/I18*100)</f>
        <v>0</v>
      </c>
      <c r="J42" s="327">
        <f>IF(J18=0,0,J17/J18*100)</f>
        <v>0</v>
      </c>
      <c r="K42" s="327">
        <f>IF(J42&gt;0,I42/J42*100,IF(I42=0,100,120))</f>
        <v>100</v>
      </c>
      <c r="L42" s="329" t="s">
        <v>15</v>
      </c>
      <c r="M42" s="331">
        <f>IF(K42&lt;80,0.25,IF(K42&gt;=80,IF(K42&lt;=120,0.5,0.75)))</f>
        <v>0.5</v>
      </c>
      <c r="N42" s="106"/>
      <c r="O42" s="180"/>
    </row>
    <row r="43" spans="7:15" ht="22.5">
      <c r="G43" s="309" t="s">
        <v>850</v>
      </c>
      <c r="H43" s="340" t="s">
        <v>90</v>
      </c>
      <c r="I43" s="327">
        <f>I44</f>
        <v>1.5827338129496402</v>
      </c>
      <c r="J43" s="327">
        <f>J44</f>
        <v>1.5</v>
      </c>
      <c r="K43" s="327">
        <f>K44</f>
        <v>105.515587529976</v>
      </c>
      <c r="L43" s="329" t="s">
        <v>15</v>
      </c>
      <c r="M43" s="331">
        <f>M44</f>
        <v>0.5</v>
      </c>
      <c r="N43" s="106"/>
    </row>
    <row r="44" spans="7:15" ht="22.5">
      <c r="G44" s="309" t="s">
        <v>10</v>
      </c>
      <c r="H44" s="332" t="s">
        <v>280</v>
      </c>
      <c r="I44" s="327">
        <f>IF(I21=0,0,I20/I21*100)</f>
        <v>1.5827338129496402</v>
      </c>
      <c r="J44" s="327">
        <f>IF(J21=0,0,J20/J21*100)</f>
        <v>1.5</v>
      </c>
      <c r="K44" s="327">
        <f>IF(J44&gt;0,I44/J44*100,IF(I44=0,100,120))</f>
        <v>105.515587529976</v>
      </c>
      <c r="L44" s="329" t="s">
        <v>15</v>
      </c>
      <c r="M44" s="331">
        <f>IF(K44&lt;80,0.25,IF(K44&gt;=80,IF(K44&lt;=120,0.5,0.75)))</f>
        <v>0.5</v>
      </c>
      <c r="N44" s="106"/>
    </row>
    <row r="45" spans="7:15">
      <c r="G45" s="309" t="s">
        <v>851</v>
      </c>
      <c r="H45" s="340" t="s">
        <v>200</v>
      </c>
      <c r="I45" s="329"/>
      <c r="J45" s="329"/>
      <c r="K45" s="329"/>
      <c r="L45" s="329"/>
      <c r="M45" s="331">
        <f>(M47+M48)/2</f>
        <v>0.5</v>
      </c>
      <c r="N45" s="106"/>
    </row>
    <row r="46" spans="7:15">
      <c r="G46" s="309"/>
      <c r="H46" s="340" t="s">
        <v>178</v>
      </c>
      <c r="I46" s="346"/>
      <c r="J46" s="346"/>
      <c r="K46" s="346"/>
      <c r="L46" s="346"/>
      <c r="M46" s="347"/>
      <c r="N46" s="106"/>
    </row>
    <row r="47" spans="7:15" ht="22.5">
      <c r="G47" s="309" t="s">
        <v>34</v>
      </c>
      <c r="H47" s="332" t="s">
        <v>91</v>
      </c>
      <c r="I47" s="327">
        <f>IF(I23=0,0,1)</f>
        <v>1</v>
      </c>
      <c r="J47" s="327">
        <f>IF(J23=0,0,1)</f>
        <v>1</v>
      </c>
      <c r="K47" s="327">
        <f>IF(J47&gt;0,I47/J47*100,IF(I47=0,100,120))</f>
        <v>100</v>
      </c>
      <c r="L47" s="329" t="s">
        <v>16</v>
      </c>
      <c r="M47" s="331">
        <f>IF(K47&lt;80,0.75,IF(K47&gt;=80,IF(K47&lt;=120,0.5,0.25)))</f>
        <v>0.5</v>
      </c>
      <c r="N47" s="155"/>
    </row>
    <row r="48" spans="7:15" ht="33.75">
      <c r="G48" s="309" t="s">
        <v>88</v>
      </c>
      <c r="H48" s="332" t="s">
        <v>281</v>
      </c>
      <c r="I48" s="327">
        <f>IF(I25=0,0,I24/I25*100)</f>
        <v>0</v>
      </c>
      <c r="J48" s="327">
        <f>IF(J25=0,0,J24/J25*100)</f>
        <v>0</v>
      </c>
      <c r="K48" s="327">
        <f>IF(J48&gt;0,I48/J48*100,IF(I48=0,100,120))</f>
        <v>100</v>
      </c>
      <c r="L48" s="329" t="s">
        <v>15</v>
      </c>
      <c r="M48" s="331">
        <f>IF(K48&lt;80,0.25,IF(K48&gt;=80,IF(K48&lt;=120,0.5,0.75)))</f>
        <v>0.5</v>
      </c>
      <c r="N48" s="106"/>
    </row>
    <row r="49" spans="7:14" ht="22.5">
      <c r="G49" s="309" t="s">
        <v>21</v>
      </c>
      <c r="H49" s="340" t="s">
        <v>92</v>
      </c>
      <c r="I49" s="327">
        <f>I50</f>
        <v>0</v>
      </c>
      <c r="J49" s="327">
        <f>J50</f>
        <v>0</v>
      </c>
      <c r="K49" s="327">
        <f>K50</f>
        <v>100</v>
      </c>
      <c r="L49" s="329" t="s">
        <v>15</v>
      </c>
      <c r="M49" s="331">
        <f>M50</f>
        <v>0.2</v>
      </c>
      <c r="N49" s="106"/>
    </row>
    <row r="50" spans="7:14" ht="33.75">
      <c r="G50" s="309" t="s">
        <v>33</v>
      </c>
      <c r="H50" s="332" t="s">
        <v>282</v>
      </c>
      <c r="I50" s="327">
        <f>IF(I28=0,0,I27/I28*100)</f>
        <v>0</v>
      </c>
      <c r="J50" s="327">
        <f>IF(J28=0,0,J27/J28*100)</f>
        <v>0</v>
      </c>
      <c r="K50" s="327">
        <f>IF(J50&gt;0,I50/J50*100,IF(I50=0,100,120))</f>
        <v>100</v>
      </c>
      <c r="L50" s="329" t="s">
        <v>15</v>
      </c>
      <c r="M50" s="331">
        <f>IF(K50&lt;80,0.25,IF(K50&gt;=80,IF(K50&lt;=120,0.2,0.3)))</f>
        <v>0.2</v>
      </c>
      <c r="N50" s="106"/>
    </row>
    <row r="51" spans="7:14" ht="12" thickBot="1">
      <c r="G51" s="317" t="s">
        <v>20</v>
      </c>
      <c r="H51" s="349" t="s">
        <v>201</v>
      </c>
      <c r="I51" s="334"/>
      <c r="J51" s="334"/>
      <c r="K51" s="334"/>
      <c r="L51" s="334"/>
      <c r="M51" s="350">
        <f>(M36+M43+M45+M49)/4</f>
        <v>0.39374999999999999</v>
      </c>
      <c r="N51" s="106"/>
    </row>
    <row r="52" spans="7:14">
      <c r="G52" s="152"/>
      <c r="H52" s="106"/>
      <c r="I52" s="106"/>
      <c r="J52" s="106"/>
      <c r="K52" s="106"/>
      <c r="L52" s="106"/>
      <c r="M52" s="106"/>
      <c r="N52" s="106"/>
    </row>
    <row r="53" spans="7:14" s="150" customFormat="1">
      <c r="G53" s="19"/>
      <c r="H53" s="19" t="s">
        <v>990</v>
      </c>
      <c r="I53" s="151"/>
      <c r="J53" s="151"/>
    </row>
    <row r="54" spans="7:14" s="150" customFormat="1">
      <c r="G54" s="19"/>
      <c r="H54" s="20"/>
    </row>
    <row r="55" spans="7:14" s="150" customFormat="1" ht="11.25" customHeight="1">
      <c r="G55" s="21"/>
      <c r="H55" s="22"/>
      <c r="I55" s="159"/>
      <c r="J55" s="159"/>
      <c r="K55" s="159"/>
      <c r="L55" s="159"/>
      <c r="M55" s="134" t="str">
        <f>IF(fioRUK="","Руководитель не задан",fioRUK)</f>
        <v>Марков Валерий Васильевич</v>
      </c>
    </row>
    <row r="56" spans="7:14" s="150" customFormat="1" ht="11.25" customHeight="1">
      <c r="G56" s="704" t="s">
        <v>991</v>
      </c>
      <c r="H56" s="704"/>
      <c r="I56" s="753" t="s">
        <v>992</v>
      </c>
      <c r="J56" s="753"/>
      <c r="K56" s="753"/>
      <c r="L56" s="753"/>
      <c r="M56" s="753"/>
    </row>
    <row r="57" spans="7:14" s="150" customFormat="1" ht="11.25" customHeight="1">
      <c r="G57" s="136" t="s">
        <v>1121</v>
      </c>
      <c r="H57" s="22"/>
      <c r="I57" s="159"/>
      <c r="J57" s="159"/>
      <c r="K57" s="159"/>
      <c r="L57" s="159"/>
      <c r="M57" s="134" t="s">
        <v>1135</v>
      </c>
    </row>
    <row r="58" spans="7:14" s="150" customFormat="1">
      <c r="G58" s="704" t="s">
        <v>993</v>
      </c>
      <c r="H58" s="704"/>
      <c r="I58" s="754" t="s">
        <v>992</v>
      </c>
      <c r="J58" s="754"/>
      <c r="K58" s="754"/>
      <c r="L58" s="754"/>
      <c r="M58" s="754"/>
    </row>
    <row r="59" spans="7:14" s="150" customFormat="1">
      <c r="G59" s="140" t="str">
        <f>IF(DL_Tel&lt;&gt;"","Телефон: " &amp;DL_Tel &amp;", ","") &amp;IF(DL_email&lt;&gt;"","e-mail: " &amp;DL_email,"")</f>
        <v xml:space="preserve">Телефон: 8 (3902) 29-90-07, </v>
      </c>
      <c r="H59" s="17"/>
      <c r="I59" s="159"/>
      <c r="J59" s="159"/>
      <c r="K59" s="159"/>
      <c r="L59" s="159"/>
      <c r="M59" s="159"/>
    </row>
    <row r="60" spans="7:14" s="150" customFormat="1">
      <c r="G60" s="704" t="s">
        <v>994</v>
      </c>
      <c r="H60" s="704"/>
    </row>
    <row r="61" spans="7:14" ht="56.25" customHeight="1"/>
    <row r="76" ht="11.25" customHeight="1"/>
    <row r="78" ht="11.25" customHeight="1"/>
    <row r="80" ht="11.25" customHeight="1"/>
  </sheetData>
  <sheetProtection formatColumns="0" formatRows="0"/>
  <customSheetViews>
    <customSheetView guid="{7A08770C-4DA4-4581-8082-2CAEC2AF449A}" showGridLines="0" hiddenRows="1" hiddenColumns="1" topLeftCell="F11">
      <selection activeCell="F6" sqref="A1:IV65536"/>
      <pageMargins left="0.24" right="0.24" top="1" bottom="1" header="0.5" footer="0.5"/>
      <pageSetup paperSize="9" scale="80" orientation="landscape" r:id="rId1"/>
      <headerFooter alignWithMargins="0"/>
    </customSheetView>
    <customSheetView guid="{DBE22794-A543-4C4B-836B-C1756ADC19B6}" showGridLines="0" hiddenRows="1" hiddenColumns="1" topLeftCell="F33">
      <selection activeCell="F33" sqref="A1:IV65536"/>
      <pageMargins left="0.24" right="0.24" top="1" bottom="1" header="0.5" footer="0.5"/>
      <pageSetup paperSize="9" scale="80" orientation="landscape" r:id="rId2"/>
      <headerFooter alignWithMargins="0"/>
    </customSheetView>
  </customSheetViews>
  <mergeCells count="15">
    <mergeCell ref="G8:J8"/>
    <mergeCell ref="G33:G34"/>
    <mergeCell ref="G31:M31"/>
    <mergeCell ref="H33:H34"/>
    <mergeCell ref="G32:M32"/>
    <mergeCell ref="M33:M34"/>
    <mergeCell ref="G9:J9"/>
    <mergeCell ref="I33:J33"/>
    <mergeCell ref="K33:K34"/>
    <mergeCell ref="L33:L34"/>
    <mergeCell ref="G58:H58"/>
    <mergeCell ref="I58:M58"/>
    <mergeCell ref="G60:H60"/>
    <mergeCell ref="G56:H56"/>
    <mergeCell ref="I56:M56"/>
  </mergeCells>
  <phoneticPr fontId="7" type="noConversion"/>
  <conditionalFormatting sqref="I40 I42:I44">
    <cfRule type="cellIs" dxfId="35" priority="7" stopIfTrue="1" operator="equal">
      <formula>""""""</formula>
    </cfRule>
    <cfRule type="cellIs" dxfId="34" priority="8" stopIfTrue="1" operator="between">
      <formula>""""""</formula>
      <formula>""""""</formula>
    </cfRule>
    <cfRule type="cellIs" dxfId="33" priority="9" stopIfTrue="1" operator="equal">
      <formula>""""""</formula>
    </cfRule>
  </conditionalFormatting>
  <conditionalFormatting sqref="K41">
    <cfRule type="cellIs" dxfId="32" priority="4" stopIfTrue="1" operator="equal">
      <formula>""""""</formula>
    </cfRule>
    <cfRule type="cellIs" dxfId="31" priority="5" stopIfTrue="1" operator="between">
      <formula>""""""</formula>
      <formula>""""""</formula>
    </cfRule>
    <cfRule type="cellIs" dxfId="30" priority="6" stopIfTrue="1" operator="equal">
      <formula>""""""</formula>
    </cfRule>
  </conditionalFormatting>
  <conditionalFormatting sqref="I56">
    <cfRule type="cellIs" dxfId="29" priority="1" stopIfTrue="1" operator="equal">
      <formula>""""""</formula>
    </cfRule>
    <cfRule type="cellIs" dxfId="28" priority="2" stopIfTrue="1" operator="between">
      <formula>""""""</formula>
      <formula>""""""</formula>
    </cfRule>
    <cfRule type="cellIs" dxfId="27" priority="3" stopIfTrue="1" operator="equal">
      <formula>""""""</formula>
    </cfRule>
  </conditionalFormatting>
  <dataValidations count="23">
    <dataValidation type="decimal" allowBlank="1" showErrorMessage="1" errorTitle="Ошибка" error="Допускается ввод только неотрицательных чисел!" sqref="I1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1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0">
      <formula1>0</formula1>
      <formula2>9.99999999999999E+23</formula2>
    </dataValidation>
    <dataValidation type="list" allowBlank="1" showErrorMessage="1" errorTitle="Ошибка" error="Допускается ввод только неотрицательных целых чисел!" sqref="I23:J23">
      <formula1>"0,1"</formula1>
    </dataValidation>
    <dataValidation type="whole" allowBlank="1" showErrorMessage="1" errorTitle="Ошибка" error="Допускается ввод только неотрицательных целых чисел!" sqref="I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7">
      <formula1>0</formula1>
      <formula2>9.99999999999999E+23</formula2>
    </dataValidation>
  </dataValidations>
  <pageMargins left="0.24" right="0.24" top="1" bottom="1" header="0.5" footer="0.5"/>
  <pageSetup paperSize="9" scale="87" orientation="landscape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ws_15"/>
  <dimension ref="A1:O88"/>
  <sheetViews>
    <sheetView showGridLines="0" topLeftCell="F58" zoomScaleNormal="100" workbookViewId="0">
      <selection activeCell="Q53" sqref="Q53"/>
    </sheetView>
  </sheetViews>
  <sheetFormatPr defaultRowHeight="11.25"/>
  <cols>
    <col min="1" max="5" width="9.140625" style="153" hidden="1" customWidth="1"/>
    <col min="6" max="6" width="3.85546875" style="153" customWidth="1"/>
    <col min="7" max="7" width="8.85546875" style="153" customWidth="1"/>
    <col min="8" max="8" width="73" style="153" customWidth="1"/>
    <col min="9" max="9" width="12.85546875" style="153" customWidth="1"/>
    <col min="10" max="10" width="12.28515625" style="153" customWidth="1"/>
    <col min="11" max="11" width="10.7109375" style="153" customWidth="1"/>
    <col min="12" max="12" width="9.140625" style="153"/>
    <col min="13" max="13" width="16.42578125" style="153" customWidth="1"/>
    <col min="14" max="16384" width="9.140625" style="153"/>
  </cols>
  <sheetData>
    <row r="1" spans="7:15" ht="11.25" hidden="1" customHeight="1"/>
    <row r="2" spans="7:15" ht="11.25" hidden="1" customHeight="1"/>
    <row r="3" spans="7:15" ht="11.25" hidden="1" customHeight="1"/>
    <row r="4" spans="7:15" ht="11.25" hidden="1" customHeight="1"/>
    <row r="5" spans="7:15" ht="11.25" hidden="1" customHeight="1"/>
    <row r="6" spans="7:15" ht="11.25" customHeight="1"/>
    <row r="7" spans="7:15" ht="11.25" customHeight="1" thickBot="1">
      <c r="H7" s="146"/>
      <c r="J7" s="174" t="s">
        <v>196</v>
      </c>
    </row>
    <row r="8" spans="7:15">
      <c r="G8" s="755" t="s">
        <v>27</v>
      </c>
      <c r="H8" s="756"/>
      <c r="I8" s="756"/>
      <c r="J8" s="757"/>
      <c r="K8" s="163"/>
      <c r="L8" s="163"/>
      <c r="M8" s="163"/>
      <c r="N8" s="156"/>
      <c r="O8" s="182"/>
    </row>
    <row r="9" spans="7:15" ht="12" thickBot="1">
      <c r="G9" s="744" t="str">
        <f>IF(org&lt;&gt;"",org, "Организация не определена")</f>
        <v>МП г.Абакана "Абаканские электрические сети"</v>
      </c>
      <c r="H9" s="745"/>
      <c r="I9" s="745"/>
      <c r="J9" s="746"/>
      <c r="K9" s="163"/>
      <c r="L9" s="163"/>
      <c r="M9" s="163"/>
      <c r="N9" s="156"/>
      <c r="O9" s="182"/>
    </row>
    <row r="10" spans="7:15" ht="24.75" customHeight="1">
      <c r="G10" s="302" t="s">
        <v>273</v>
      </c>
      <c r="H10" s="303" t="s">
        <v>276</v>
      </c>
      <c r="I10" s="303" t="s">
        <v>69</v>
      </c>
      <c r="J10" s="304" t="s">
        <v>81</v>
      </c>
      <c r="K10" s="156"/>
      <c r="L10" s="514"/>
    </row>
    <row r="11" spans="7:15">
      <c r="G11" s="520" t="s">
        <v>905</v>
      </c>
      <c r="H11" s="515" t="s">
        <v>850</v>
      </c>
      <c r="I11" s="515" t="s">
        <v>851</v>
      </c>
      <c r="J11" s="516" t="s">
        <v>21</v>
      </c>
      <c r="K11" s="156"/>
      <c r="L11" s="514"/>
    </row>
    <row r="12" spans="7:15" ht="45">
      <c r="G12" s="537" t="s">
        <v>905</v>
      </c>
      <c r="H12" s="521" t="s">
        <v>329</v>
      </c>
      <c r="I12" s="522"/>
      <c r="J12" s="522"/>
      <c r="K12" s="156"/>
      <c r="L12" s="167"/>
    </row>
    <row r="13" spans="7:15" ht="22.5">
      <c r="G13" s="537" t="s">
        <v>39</v>
      </c>
      <c r="H13" s="523" t="s">
        <v>330</v>
      </c>
      <c r="I13" s="543">
        <v>21</v>
      </c>
      <c r="J13" s="543">
        <v>30</v>
      </c>
      <c r="K13" s="156"/>
      <c r="L13" s="167"/>
    </row>
    <row r="14" spans="7:15" ht="33.75">
      <c r="G14" s="537" t="s">
        <v>38</v>
      </c>
      <c r="H14" s="523" t="s">
        <v>331</v>
      </c>
      <c r="I14" s="543">
        <v>120</v>
      </c>
      <c r="J14" s="543">
        <v>120</v>
      </c>
      <c r="K14" s="156"/>
      <c r="L14" s="517"/>
    </row>
    <row r="15" spans="7:15" s="154" customFormat="1" ht="22.5">
      <c r="G15" s="511" t="s">
        <v>850</v>
      </c>
      <c r="H15" s="525" t="s">
        <v>332</v>
      </c>
      <c r="I15" s="522"/>
      <c r="J15" s="522"/>
      <c r="K15" s="156"/>
      <c r="L15" s="178"/>
    </row>
    <row r="16" spans="7:15" ht="33.75">
      <c r="G16" s="511" t="s">
        <v>10</v>
      </c>
      <c r="H16" s="523" t="s">
        <v>89</v>
      </c>
      <c r="I16" s="543">
        <v>0</v>
      </c>
      <c r="J16" s="543">
        <v>0</v>
      </c>
      <c r="K16" s="156"/>
      <c r="L16" s="165"/>
    </row>
    <row r="17" spans="3:15" ht="22.5">
      <c r="G17" s="511" t="s">
        <v>9</v>
      </c>
      <c r="H17" s="523" t="s">
        <v>120</v>
      </c>
      <c r="I17" s="522"/>
      <c r="J17" s="522"/>
      <c r="K17" s="156"/>
      <c r="L17" s="177"/>
    </row>
    <row r="18" spans="3:15" ht="22.5">
      <c r="G18" s="511" t="s">
        <v>119</v>
      </c>
      <c r="H18" s="526" t="s">
        <v>333</v>
      </c>
      <c r="I18" s="543">
        <v>23</v>
      </c>
      <c r="J18" s="543">
        <v>30</v>
      </c>
      <c r="K18" s="156"/>
      <c r="L18" s="177"/>
    </row>
    <row r="19" spans="3:15">
      <c r="G19" s="511" t="s">
        <v>334</v>
      </c>
      <c r="H19" s="526" t="s">
        <v>335</v>
      </c>
      <c r="I19" s="543">
        <v>23</v>
      </c>
      <c r="J19" s="543">
        <v>30</v>
      </c>
      <c r="K19" s="156"/>
      <c r="L19" s="177"/>
    </row>
    <row r="20" spans="3:15" ht="45">
      <c r="G20" s="511" t="s">
        <v>8</v>
      </c>
      <c r="H20" s="527" t="s">
        <v>349</v>
      </c>
      <c r="I20" s="543">
        <v>0</v>
      </c>
      <c r="J20" s="543">
        <v>0</v>
      </c>
      <c r="K20" s="156"/>
      <c r="L20" s="177"/>
    </row>
    <row r="21" spans="3:15" ht="22.5">
      <c r="C21" s="153" t="s">
        <v>296</v>
      </c>
      <c r="G21" s="511" t="s">
        <v>851</v>
      </c>
      <c r="H21" s="525" t="s">
        <v>350</v>
      </c>
      <c r="I21" s="522"/>
      <c r="J21" s="522"/>
      <c r="K21" s="156"/>
      <c r="L21" s="165"/>
    </row>
    <row r="22" spans="3:15" ht="78.75">
      <c r="G22" s="511" t="s">
        <v>34</v>
      </c>
      <c r="H22" s="527" t="s">
        <v>351</v>
      </c>
      <c r="I22" s="543">
        <v>2</v>
      </c>
      <c r="J22" s="543">
        <v>0</v>
      </c>
      <c r="K22" s="156"/>
      <c r="L22" s="165"/>
    </row>
    <row r="23" spans="3:15" ht="22.5">
      <c r="G23" s="511" t="s">
        <v>21</v>
      </c>
      <c r="H23" s="525" t="s">
        <v>354</v>
      </c>
      <c r="I23" s="522"/>
      <c r="J23" s="522"/>
      <c r="K23" s="156"/>
      <c r="L23" s="177"/>
    </row>
    <row r="24" spans="3:15" ht="56.25">
      <c r="G24" s="511" t="s">
        <v>33</v>
      </c>
      <c r="H24" s="527" t="s">
        <v>355</v>
      </c>
      <c r="I24" s="543">
        <v>0</v>
      </c>
      <c r="J24" s="543">
        <v>0</v>
      </c>
      <c r="K24" s="156"/>
      <c r="L24" s="178"/>
    </row>
    <row r="25" spans="3:15" ht="22.5">
      <c r="G25" s="511" t="s">
        <v>20</v>
      </c>
      <c r="H25" s="525" t="s">
        <v>90</v>
      </c>
      <c r="I25" s="522"/>
      <c r="J25" s="522"/>
      <c r="K25" s="156"/>
      <c r="L25" s="165"/>
    </row>
    <row r="26" spans="3:15" ht="33.75">
      <c r="G26" s="511" t="s">
        <v>32</v>
      </c>
      <c r="H26" s="523" t="s">
        <v>356</v>
      </c>
      <c r="I26" s="543">
        <v>17</v>
      </c>
      <c r="J26" s="543">
        <v>20</v>
      </c>
      <c r="K26" s="156"/>
      <c r="L26" s="165"/>
    </row>
    <row r="27" spans="3:15" ht="22.5">
      <c r="G27" s="511" t="s">
        <v>19</v>
      </c>
      <c r="H27" s="525" t="s">
        <v>357</v>
      </c>
      <c r="I27" s="522"/>
      <c r="J27" s="522"/>
      <c r="K27" s="156"/>
      <c r="L27" s="168"/>
    </row>
    <row r="28" spans="3:15" ht="33.75">
      <c r="G28" s="511" t="s">
        <v>26</v>
      </c>
      <c r="H28" s="523" t="s">
        <v>91</v>
      </c>
      <c r="I28" s="524">
        <v>1</v>
      </c>
      <c r="J28" s="524">
        <v>0</v>
      </c>
      <c r="K28" s="156"/>
      <c r="L28" s="168"/>
    </row>
    <row r="29" spans="3:15" ht="45">
      <c r="G29" s="511" t="s">
        <v>25</v>
      </c>
      <c r="H29" s="527" t="s">
        <v>368</v>
      </c>
      <c r="I29" s="543">
        <v>0</v>
      </c>
      <c r="J29" s="543">
        <v>0</v>
      </c>
      <c r="K29" s="156"/>
      <c r="L29" s="168"/>
    </row>
    <row r="30" spans="3:15" ht="22.5">
      <c r="G30" s="511" t="s">
        <v>18</v>
      </c>
      <c r="H30" s="525" t="s">
        <v>92</v>
      </c>
      <c r="I30" s="522"/>
      <c r="J30" s="522"/>
      <c r="K30" s="156"/>
      <c r="L30" s="168"/>
    </row>
    <row r="31" spans="3:15" ht="33.75">
      <c r="G31" s="511" t="s">
        <v>369</v>
      </c>
      <c r="H31" s="523" t="s">
        <v>370</v>
      </c>
      <c r="I31" s="543">
        <v>0</v>
      </c>
      <c r="J31" s="543">
        <v>0</v>
      </c>
      <c r="K31" s="156"/>
      <c r="L31" s="168"/>
    </row>
    <row r="32" spans="3:15">
      <c r="G32" s="152"/>
      <c r="H32" s="472"/>
      <c r="I32" s="472"/>
      <c r="J32" s="472"/>
      <c r="K32" s="472"/>
      <c r="L32" s="471"/>
      <c r="M32" s="471"/>
      <c r="N32" s="156"/>
      <c r="O32" s="165"/>
    </row>
    <row r="33" spans="7:15" ht="12" thickBot="1">
      <c r="G33" s="152"/>
      <c r="H33" s="156"/>
      <c r="I33" s="156"/>
      <c r="J33" s="156"/>
      <c r="K33" s="156"/>
      <c r="L33" s="156"/>
      <c r="M33" s="174" t="s">
        <v>196</v>
      </c>
      <c r="N33" s="156"/>
      <c r="O33" s="165"/>
    </row>
    <row r="34" spans="7:15" ht="12" customHeight="1">
      <c r="G34" s="755" t="s">
        <v>27</v>
      </c>
      <c r="H34" s="756"/>
      <c r="I34" s="756"/>
      <c r="J34" s="756"/>
      <c r="K34" s="756"/>
      <c r="L34" s="756"/>
      <c r="M34" s="757"/>
      <c r="N34" s="156"/>
      <c r="O34" s="177"/>
    </row>
    <row r="35" spans="7:15" ht="12" customHeight="1" thickBot="1">
      <c r="G35" s="744" t="str">
        <f>IF(org&lt;&gt;"",org, "Организация не определена")</f>
        <v>МП г.Абакана "Абаканские электрические сети"</v>
      </c>
      <c r="H35" s="745"/>
      <c r="I35" s="745"/>
      <c r="J35" s="745"/>
      <c r="K35" s="745"/>
      <c r="L35" s="745"/>
      <c r="M35" s="746"/>
      <c r="N35" s="106"/>
      <c r="O35" s="177"/>
    </row>
    <row r="36" spans="7:15" ht="11.25" customHeight="1">
      <c r="G36" s="747" t="s">
        <v>273</v>
      </c>
      <c r="H36" s="749" t="s">
        <v>23</v>
      </c>
      <c r="I36" s="749" t="s">
        <v>155</v>
      </c>
      <c r="J36" s="749"/>
      <c r="K36" s="749" t="s">
        <v>170</v>
      </c>
      <c r="L36" s="749" t="s">
        <v>747</v>
      </c>
      <c r="M36" s="751" t="s">
        <v>748</v>
      </c>
      <c r="N36" s="152"/>
      <c r="O36" s="179"/>
    </row>
    <row r="37" spans="7:15" ht="22.5">
      <c r="G37" s="748"/>
      <c r="H37" s="750"/>
      <c r="I37" s="319" t="s">
        <v>171</v>
      </c>
      <c r="J37" s="319" t="s">
        <v>172</v>
      </c>
      <c r="K37" s="750"/>
      <c r="L37" s="750"/>
      <c r="M37" s="752"/>
      <c r="N37" s="152"/>
    </row>
    <row r="38" spans="7:15" ht="12" thickBot="1">
      <c r="G38" s="475" t="s">
        <v>905</v>
      </c>
      <c r="H38" s="476" t="s">
        <v>850</v>
      </c>
      <c r="I38" s="476" t="s">
        <v>851</v>
      </c>
      <c r="J38" s="476" t="s">
        <v>21</v>
      </c>
      <c r="K38" s="476" t="s">
        <v>20</v>
      </c>
      <c r="L38" s="476" t="s">
        <v>19</v>
      </c>
      <c r="M38" s="477" t="s">
        <v>18</v>
      </c>
      <c r="N38" s="152"/>
    </row>
    <row r="39" spans="7:15" ht="45">
      <c r="G39" s="534" t="s">
        <v>905</v>
      </c>
      <c r="H39" s="345" t="s">
        <v>329</v>
      </c>
      <c r="I39" s="321"/>
      <c r="J39" s="321"/>
      <c r="K39" s="321"/>
      <c r="L39" s="321"/>
      <c r="M39" s="530">
        <f>(M41+M40)/2</f>
        <v>0.375</v>
      </c>
      <c r="N39" s="155"/>
    </row>
    <row r="40" spans="7:15" ht="22.5">
      <c r="G40" s="535" t="s">
        <v>39</v>
      </c>
      <c r="H40" s="340" t="s">
        <v>330</v>
      </c>
      <c r="I40" s="542">
        <f>I13</f>
        <v>21</v>
      </c>
      <c r="J40" s="542">
        <f>J13</f>
        <v>30</v>
      </c>
      <c r="K40" s="327">
        <f>IF(J40&gt;0,I40/J40*100,IF(I40=0,100,120))</f>
        <v>70</v>
      </c>
      <c r="L40" s="528" t="s">
        <v>15</v>
      </c>
      <c r="M40" s="531">
        <v>0.25</v>
      </c>
      <c r="N40" s="566"/>
    </row>
    <row r="41" spans="7:15" ht="33.75">
      <c r="G41" s="535" t="s">
        <v>38</v>
      </c>
      <c r="H41" s="332" t="s">
        <v>331</v>
      </c>
      <c r="I41" s="542">
        <f>I14</f>
        <v>120</v>
      </c>
      <c r="J41" s="542">
        <f>J14</f>
        <v>120</v>
      </c>
      <c r="K41" s="327">
        <f>IF(J41&gt;0,I41/J41*100,IF(I41=0,100,120))</f>
        <v>100</v>
      </c>
      <c r="L41" s="528" t="s">
        <v>15</v>
      </c>
      <c r="M41" s="531">
        <v>0.5</v>
      </c>
      <c r="N41" s="155"/>
    </row>
    <row r="42" spans="7:15" ht="22.5">
      <c r="G42" s="535" t="s">
        <v>850</v>
      </c>
      <c r="H42" s="332" t="s">
        <v>332</v>
      </c>
      <c r="I42" s="329"/>
      <c r="J42" s="329"/>
      <c r="K42" s="314"/>
      <c r="L42" s="528" t="s">
        <v>15</v>
      </c>
      <c r="M42" s="531">
        <f>AVERAGE(M43,M44,M47)</f>
        <v>0.41666666666666669</v>
      </c>
      <c r="N42" s="106"/>
    </row>
    <row r="43" spans="7:15" ht="33.75">
      <c r="G43" s="535" t="s">
        <v>10</v>
      </c>
      <c r="H43" s="348" t="s">
        <v>89</v>
      </c>
      <c r="I43" s="542">
        <f>I16</f>
        <v>0</v>
      </c>
      <c r="J43" s="542">
        <f>J16</f>
        <v>0</v>
      </c>
      <c r="K43" s="327">
        <f>IF(J43&gt;0,I43/J43*100,IF(I43=0,100,120))</f>
        <v>100</v>
      </c>
      <c r="L43" s="528" t="s">
        <v>15</v>
      </c>
      <c r="M43" s="531">
        <f>IF(K43&gt;120,0.75,IF(K43&lt;=120,IF(K43&lt;=80,0.25,0.5)))</f>
        <v>0.5</v>
      </c>
      <c r="N43" s="106"/>
      <c r="O43" s="180"/>
    </row>
    <row r="44" spans="7:15" ht="22.5">
      <c r="G44" s="535" t="s">
        <v>9</v>
      </c>
      <c r="H44" s="348" t="s">
        <v>120</v>
      </c>
      <c r="I44" s="329"/>
      <c r="J44" s="329"/>
      <c r="K44" s="314"/>
      <c r="L44" s="528" t="s">
        <v>15</v>
      </c>
      <c r="M44" s="531">
        <f>AVERAGE(M45,M46)</f>
        <v>0.25</v>
      </c>
      <c r="N44" s="106"/>
      <c r="O44" s="181"/>
    </row>
    <row r="45" spans="7:15" ht="22.5">
      <c r="G45" s="535" t="s">
        <v>119</v>
      </c>
      <c r="H45" s="348" t="s">
        <v>333</v>
      </c>
      <c r="I45" s="542">
        <f t="shared" ref="I45:J47" si="0">I18</f>
        <v>23</v>
      </c>
      <c r="J45" s="542">
        <f t="shared" si="0"/>
        <v>30</v>
      </c>
      <c r="K45" s="327">
        <f t="shared" ref="K45:K53" si="1">IF(J45&gt;0,I45/J45*100,IF(I45=0,100,120))</f>
        <v>76.666666666666671</v>
      </c>
      <c r="L45" s="528" t="s">
        <v>15</v>
      </c>
      <c r="M45" s="531">
        <f>IF(K45&gt;120,0.75,IF(K45&lt;=120,IF(K45&lt;=80,0.25,0.5)))</f>
        <v>0.25</v>
      </c>
      <c r="N45" s="106"/>
      <c r="O45" s="181"/>
    </row>
    <row r="46" spans="7:15">
      <c r="G46" s="535" t="s">
        <v>334</v>
      </c>
      <c r="H46" s="348" t="s">
        <v>335</v>
      </c>
      <c r="I46" s="542">
        <f t="shared" si="0"/>
        <v>23</v>
      </c>
      <c r="J46" s="542">
        <f t="shared" si="0"/>
        <v>30</v>
      </c>
      <c r="K46" s="327">
        <f t="shared" si="1"/>
        <v>76.666666666666671</v>
      </c>
      <c r="L46" s="528" t="s">
        <v>15</v>
      </c>
      <c r="M46" s="531">
        <f>IF(K46&gt;120,0.75,IF(K46&lt;=120,IF(K46&lt;=80,0.25,0.5)))</f>
        <v>0.25</v>
      </c>
      <c r="N46" s="106"/>
      <c r="O46" s="181"/>
    </row>
    <row r="47" spans="7:15" ht="56.25">
      <c r="G47" s="535" t="s">
        <v>8</v>
      </c>
      <c r="H47" s="348" t="s">
        <v>349</v>
      </c>
      <c r="I47" s="542">
        <f t="shared" si="0"/>
        <v>0</v>
      </c>
      <c r="J47" s="542">
        <f t="shared" si="0"/>
        <v>0</v>
      </c>
      <c r="K47" s="327">
        <f t="shared" si="1"/>
        <v>100</v>
      </c>
      <c r="L47" s="528" t="s">
        <v>15</v>
      </c>
      <c r="M47" s="531">
        <f>IF(K47&gt;120,0.75,IF(K47&lt;=120,IF(K47&lt;=80,0.25,0.5)))</f>
        <v>0.5</v>
      </c>
      <c r="N47" s="106"/>
      <c r="O47" s="181"/>
    </row>
    <row r="48" spans="7:15" ht="22.5">
      <c r="G48" s="535" t="s">
        <v>851</v>
      </c>
      <c r="H48" s="348" t="s">
        <v>350</v>
      </c>
      <c r="I48" s="329"/>
      <c r="J48" s="329"/>
      <c r="K48" s="314"/>
      <c r="L48" s="528" t="s">
        <v>15</v>
      </c>
      <c r="M48" s="531">
        <f>M49</f>
        <v>0.5</v>
      </c>
      <c r="N48" s="106"/>
      <c r="O48" s="181"/>
    </row>
    <row r="49" spans="7:15" ht="78.75">
      <c r="G49" s="535" t="s">
        <v>34</v>
      </c>
      <c r="H49" s="348" t="s">
        <v>351</v>
      </c>
      <c r="I49" s="542">
        <f>I22</f>
        <v>2</v>
      </c>
      <c r="J49" s="542">
        <f>J22</f>
        <v>0</v>
      </c>
      <c r="K49" s="327">
        <f t="shared" si="1"/>
        <v>120</v>
      </c>
      <c r="L49" s="528" t="s">
        <v>15</v>
      </c>
      <c r="M49" s="531">
        <v>0.5</v>
      </c>
      <c r="N49" s="155"/>
      <c r="O49" s="181"/>
    </row>
    <row r="50" spans="7:15" ht="22.5">
      <c r="G50" s="535" t="s">
        <v>21</v>
      </c>
      <c r="H50" s="348" t="s">
        <v>354</v>
      </c>
      <c r="I50" s="329"/>
      <c r="J50" s="329"/>
      <c r="K50" s="314"/>
      <c r="L50" s="528" t="s">
        <v>15</v>
      </c>
      <c r="M50" s="531">
        <f>M51</f>
        <v>0.2</v>
      </c>
      <c r="N50" s="155"/>
      <c r="O50" s="181"/>
    </row>
    <row r="51" spans="7:15" ht="56.25">
      <c r="G51" s="535" t="s">
        <v>33</v>
      </c>
      <c r="H51" s="348" t="s">
        <v>355</v>
      </c>
      <c r="I51" s="542">
        <f>I24</f>
        <v>0</v>
      </c>
      <c r="J51" s="542">
        <f>J24</f>
        <v>0</v>
      </c>
      <c r="K51" s="327">
        <f t="shared" si="1"/>
        <v>100</v>
      </c>
      <c r="L51" s="528" t="s">
        <v>15</v>
      </c>
      <c r="M51" s="531">
        <f>IF(K51&gt;120,0.3,IF(K51&lt;=120,IF(K51&lt;=80,0.1,0.2)))</f>
        <v>0.2</v>
      </c>
      <c r="N51" s="155"/>
      <c r="O51" s="181"/>
    </row>
    <row r="52" spans="7:15" ht="22.5">
      <c r="G52" s="535" t="s">
        <v>20</v>
      </c>
      <c r="H52" s="348" t="s">
        <v>90</v>
      </c>
      <c r="I52" s="329"/>
      <c r="J52" s="329"/>
      <c r="K52" s="314"/>
      <c r="L52" s="528" t="s">
        <v>15</v>
      </c>
      <c r="M52" s="531">
        <f>M53</f>
        <v>2</v>
      </c>
      <c r="N52" s="155"/>
      <c r="O52" s="181"/>
    </row>
    <row r="53" spans="7:15" ht="33.75">
      <c r="G53" s="535" t="s">
        <v>32</v>
      </c>
      <c r="H53" s="348" t="s">
        <v>356</v>
      </c>
      <c r="I53" s="542">
        <f>I26</f>
        <v>17</v>
      </c>
      <c r="J53" s="542">
        <f>J26</f>
        <v>20</v>
      </c>
      <c r="K53" s="327">
        <f t="shared" si="1"/>
        <v>85</v>
      </c>
      <c r="L53" s="528" t="s">
        <v>15</v>
      </c>
      <c r="M53" s="531">
        <v>2</v>
      </c>
      <c r="N53" s="155"/>
      <c r="O53" s="181"/>
    </row>
    <row r="54" spans="7:15" ht="22.5">
      <c r="G54" s="535" t="s">
        <v>19</v>
      </c>
      <c r="H54" s="348" t="s">
        <v>357</v>
      </c>
      <c r="I54" s="329"/>
      <c r="J54" s="329"/>
      <c r="K54" s="314"/>
      <c r="L54" s="528" t="s">
        <v>15</v>
      </c>
      <c r="M54" s="531">
        <f>AVERAGE(M55,M56)</f>
        <v>2</v>
      </c>
      <c r="N54" s="155"/>
      <c r="O54" s="181"/>
    </row>
    <row r="55" spans="7:15" ht="33.75">
      <c r="G55" s="535" t="s">
        <v>26</v>
      </c>
      <c r="H55" s="332" t="s">
        <v>91</v>
      </c>
      <c r="I55" s="542">
        <f>I28</f>
        <v>1</v>
      </c>
      <c r="J55" s="542">
        <f>J28</f>
        <v>0</v>
      </c>
      <c r="K55" s="327">
        <f>IF(J55&gt;0,I55/J55*100,IF(I55=0,100,120))</f>
        <v>120</v>
      </c>
      <c r="L55" s="528" t="s">
        <v>15</v>
      </c>
      <c r="M55" s="531">
        <v>2</v>
      </c>
      <c r="N55" s="155"/>
      <c r="O55" s="180"/>
    </row>
    <row r="56" spans="7:15" ht="45">
      <c r="G56" s="535" t="s">
        <v>25</v>
      </c>
      <c r="H56" s="340" t="s">
        <v>368</v>
      </c>
      <c r="I56" s="542">
        <f>I29</f>
        <v>0</v>
      </c>
      <c r="J56" s="542">
        <f>J29</f>
        <v>0</v>
      </c>
      <c r="K56" s="327">
        <f>IF(J56&gt;0,I56/J56*100,IF(I56=0,100,120))</f>
        <v>100</v>
      </c>
      <c r="L56" s="528" t="s">
        <v>15</v>
      </c>
      <c r="M56" s="531">
        <v>2</v>
      </c>
      <c r="N56" s="566"/>
    </row>
    <row r="57" spans="7:15" ht="22.5">
      <c r="G57" s="535" t="s">
        <v>18</v>
      </c>
      <c r="H57" s="332" t="s">
        <v>92</v>
      </c>
      <c r="I57" s="329"/>
      <c r="J57" s="329"/>
      <c r="K57" s="329"/>
      <c r="L57" s="528" t="s">
        <v>15</v>
      </c>
      <c r="M57" s="532">
        <f>M58</f>
        <v>2</v>
      </c>
      <c r="N57" s="155"/>
    </row>
    <row r="58" spans="7:15" ht="33.75">
      <c r="G58" s="535" t="s">
        <v>369</v>
      </c>
      <c r="H58" s="340" t="s">
        <v>370</v>
      </c>
      <c r="I58" s="542">
        <f>I31</f>
        <v>0</v>
      </c>
      <c r="J58" s="542">
        <f>J31</f>
        <v>0</v>
      </c>
      <c r="K58" s="327">
        <f>IF(J58&gt;0,I58/J58*100,IF(I58=0,100,120))</f>
        <v>100</v>
      </c>
      <c r="L58" s="528" t="s">
        <v>15</v>
      </c>
      <c r="M58" s="531">
        <v>2</v>
      </c>
      <c r="N58" s="155"/>
    </row>
    <row r="59" spans="7:15" ht="30" customHeight="1" thickBot="1">
      <c r="G59" s="536" t="s">
        <v>17</v>
      </c>
      <c r="H59" s="349" t="s">
        <v>201</v>
      </c>
      <c r="I59" s="334"/>
      <c r="J59" s="334"/>
      <c r="K59" s="334"/>
      <c r="L59" s="529"/>
      <c r="M59" s="533">
        <f>ROUND(AVERAGE(M39,M42,M48,M50,M52,M54,M57),3)</f>
        <v>1.07</v>
      </c>
      <c r="N59" s="106"/>
    </row>
    <row r="60" spans="7:15">
      <c r="G60" s="152"/>
      <c r="H60" s="106"/>
      <c r="I60" s="106"/>
      <c r="J60" s="106"/>
      <c r="K60" s="106"/>
      <c r="L60" s="106"/>
      <c r="M60" s="106"/>
      <c r="N60" s="106"/>
    </row>
    <row r="61" spans="7:15" s="418" customFormat="1">
      <c r="G61" s="19"/>
      <c r="H61" s="19" t="s">
        <v>990</v>
      </c>
      <c r="I61" s="518"/>
      <c r="J61" s="518"/>
    </row>
    <row r="62" spans="7:15" s="418" customFormat="1">
      <c r="G62" s="19"/>
      <c r="H62" s="20"/>
    </row>
    <row r="63" spans="7:15" s="418" customFormat="1" ht="11.25" customHeight="1">
      <c r="G63" s="21"/>
      <c r="H63" s="22"/>
      <c r="I63" s="519"/>
      <c r="J63" s="519"/>
      <c r="K63" s="519"/>
      <c r="L63" s="519"/>
      <c r="M63" s="134" t="str">
        <f>IF(fioRUK="","Руководитель не задан",fioRUK)</f>
        <v>Марков Валерий Васильевич</v>
      </c>
    </row>
    <row r="64" spans="7:15" s="418" customFormat="1" ht="11.25" customHeight="1">
      <c r="G64" s="704" t="s">
        <v>991</v>
      </c>
      <c r="H64" s="704"/>
      <c r="I64" s="753" t="s">
        <v>992</v>
      </c>
      <c r="J64" s="753"/>
      <c r="K64" s="753"/>
      <c r="L64" s="753"/>
      <c r="M64" s="753"/>
    </row>
    <row r="65" spans="7:13" s="418" customFormat="1" ht="11.25" customHeight="1">
      <c r="G65" s="136" t="str">
        <f>IF(doljnDL="","Должность не задана",doljnDL)</f>
        <v>Начальник ПТО</v>
      </c>
      <c r="H65" s="22"/>
      <c r="I65" s="519"/>
      <c r="J65" s="519"/>
      <c r="K65" s="519"/>
      <c r="L65" s="519"/>
      <c r="M65" s="134" t="str">
        <f>IF(fioDL="","Должностное лицо не задано",fioDL)</f>
        <v>Ханин Алексей Анатольевич</v>
      </c>
    </row>
    <row r="66" spans="7:13" s="418" customFormat="1">
      <c r="G66" s="704" t="s">
        <v>993</v>
      </c>
      <c r="H66" s="704"/>
      <c r="I66" s="754" t="s">
        <v>992</v>
      </c>
      <c r="J66" s="754"/>
      <c r="K66" s="754"/>
      <c r="L66" s="754"/>
      <c r="M66" s="754"/>
    </row>
    <row r="67" spans="7:13" s="418" customFormat="1">
      <c r="G67" s="140" t="str">
        <f>IF(DL_Tel&lt;&gt;"","Телефон: " &amp;DL_Tel &amp;", ","") &amp;IF(DL_email&lt;&gt;"","e-mail: " &amp;DL_email,"")</f>
        <v xml:space="preserve">Телефон: 8 (3902) 29-90-07, </v>
      </c>
      <c r="H67" s="17"/>
      <c r="I67" s="519"/>
      <c r="J67" s="519"/>
      <c r="K67" s="519"/>
      <c r="L67" s="519"/>
      <c r="M67" s="519"/>
    </row>
    <row r="68" spans="7:13" s="418" customFormat="1">
      <c r="G68" s="704" t="s">
        <v>994</v>
      </c>
      <c r="H68" s="704"/>
    </row>
    <row r="69" spans="7:13" ht="56.25" customHeight="1"/>
    <row r="84" ht="11.25" customHeight="1"/>
    <row r="86" ht="11.25" customHeight="1"/>
    <row r="88" ht="11.25" customHeight="1"/>
  </sheetData>
  <sheetProtection formatColumns="0" formatRows="0"/>
  <customSheetViews>
    <customSheetView guid="{7A08770C-4DA4-4581-8082-2CAEC2AF449A}" showGridLines="0" hiddenRows="1" hiddenColumns="1" state="veryHidden" topLeftCell="F58">
      <selection activeCell="Q53" sqref="Q53"/>
      <pageMargins left="0.75" right="0.75" top="1" bottom="1" header="0.5" footer="0.5"/>
      <pageSetup paperSize="9" orientation="landscape" r:id="rId1"/>
      <headerFooter alignWithMargins="0"/>
    </customSheetView>
    <customSheetView guid="{DBE22794-A543-4C4B-836B-C1756ADC19B6}" showGridLines="0" hiddenRows="1" hiddenColumns="1" state="veryHidden" topLeftCell="F58">
      <selection activeCell="Q53" sqref="Q53"/>
      <pageMargins left="0.75" right="0.75" top="1" bottom="1" header="0.5" footer="0.5"/>
      <pageSetup paperSize="9" orientation="landscape" r:id="rId2"/>
      <headerFooter alignWithMargins="0"/>
    </customSheetView>
  </customSheetViews>
  <mergeCells count="15">
    <mergeCell ref="G68:H68"/>
    <mergeCell ref="L36:L37"/>
    <mergeCell ref="M36:M37"/>
    <mergeCell ref="G64:H64"/>
    <mergeCell ref="I64:M64"/>
    <mergeCell ref="G36:G37"/>
    <mergeCell ref="H36:H37"/>
    <mergeCell ref="I36:J36"/>
    <mergeCell ref="K36:K37"/>
    <mergeCell ref="G8:J8"/>
    <mergeCell ref="G9:J9"/>
    <mergeCell ref="G34:M34"/>
    <mergeCell ref="G35:M35"/>
    <mergeCell ref="G66:H66"/>
    <mergeCell ref="I66:M66"/>
  </mergeCells>
  <phoneticPr fontId="7" type="noConversion"/>
  <conditionalFormatting sqref="I43 I55:J56">
    <cfRule type="cellIs" dxfId="26" priority="7" stopIfTrue="1" operator="equal">
      <formula>""""""</formula>
    </cfRule>
    <cfRule type="cellIs" dxfId="25" priority="8" stopIfTrue="1" operator="between">
      <formula>""""""</formula>
      <formula>""""""</formula>
    </cfRule>
    <cfRule type="cellIs" dxfId="24" priority="9" stopIfTrue="1" operator="equal">
      <formula>""""""</formula>
    </cfRule>
  </conditionalFormatting>
  <conditionalFormatting sqref="I64">
    <cfRule type="cellIs" dxfId="23" priority="4" stopIfTrue="1" operator="equal">
      <formula>""""""</formula>
    </cfRule>
    <cfRule type="cellIs" dxfId="22" priority="5" stopIfTrue="1" operator="between">
      <formula>""""""</formula>
      <formula>""""""</formula>
    </cfRule>
    <cfRule type="cellIs" dxfId="21" priority="6" stopIfTrue="1" operator="equal">
      <formula>""""""</formula>
    </cfRule>
  </conditionalFormatting>
  <conditionalFormatting sqref="I58:J58">
    <cfRule type="cellIs" dxfId="20" priority="1" stopIfTrue="1" operator="equal">
      <formula>""""""</formula>
    </cfRule>
    <cfRule type="cellIs" dxfId="19" priority="2" stopIfTrue="1" operator="between">
      <formula>""""""</formula>
      <formula>""""""</formula>
    </cfRule>
    <cfRule type="cellIs" dxfId="18" priority="3" stopIfTrue="1" operator="equal">
      <formula>""""""</formula>
    </cfRule>
  </conditionalFormatting>
  <dataValidations count="5">
    <dataValidation type="whole" allowBlank="1" showErrorMessage="1" errorTitle="Ошибка" error="Допускается ввод только неотрицательных целых чисел!" sqref="I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8">
      <formula1>0</formula1>
      <formula2>9.99999999999999E+23</formula2>
    </dataValidation>
    <dataValidation type="decimal" allowBlank="1" showInputMessage="1" showErrorMessage="1" sqref="I13:J26">
      <formula1>0</formula1>
      <formula2>9.99999999999999E+31</formula2>
    </dataValidation>
    <dataValidation type="decimal" allowBlank="1" showInputMessage="1" showErrorMessage="1" sqref="I29:J29">
      <formula1>0</formula1>
      <formula2>9.99999999999999E+35</formula2>
    </dataValidation>
    <dataValidation type="decimal" allowBlank="1" showInputMessage="1" showErrorMessage="1" sqref="I31:J31">
      <formula1>0</formula1>
      <formula2>9.99999999999999E+24</formula2>
    </dataValidation>
  </dataValidations>
  <pageMargins left="0.75" right="0.75" top="1" bottom="1" header="0.5" footer="0.5"/>
  <pageSetup paperSize="9" orientation="landscape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ws_14"/>
  <dimension ref="A1:P80"/>
  <sheetViews>
    <sheetView showGridLines="0" topLeftCell="F6" zoomScaleNormal="100" workbookViewId="0">
      <selection activeCell="I78" sqref="I78:M78"/>
    </sheetView>
  </sheetViews>
  <sheetFormatPr defaultRowHeight="11.25"/>
  <cols>
    <col min="1" max="5" width="9.140625" style="153" hidden="1" customWidth="1"/>
    <col min="6" max="6" width="3.85546875" style="153" customWidth="1"/>
    <col min="7" max="7" width="9" style="153" customWidth="1"/>
    <col min="8" max="8" width="76.28515625" style="153" customWidth="1"/>
    <col min="9" max="9" width="11.28515625" style="153" customWidth="1"/>
    <col min="10" max="10" width="12.28515625" style="153" customWidth="1"/>
    <col min="11" max="11" width="13.42578125" style="153" customWidth="1"/>
    <col min="12" max="16384" width="9.140625" style="153"/>
  </cols>
  <sheetData>
    <row r="1" spans="3:16" ht="11.25" hidden="1" customHeight="1"/>
    <row r="2" spans="3:16" ht="11.25" hidden="1" customHeight="1"/>
    <row r="3" spans="3:16" ht="11.25" hidden="1" customHeight="1"/>
    <row r="4" spans="3:16" ht="11.25" hidden="1" customHeight="1"/>
    <row r="5" spans="3:16" ht="11.25" hidden="1" customHeight="1"/>
    <row r="6" spans="3:16" ht="11.25" customHeight="1"/>
    <row r="7" spans="3:16" ht="12" thickBot="1">
      <c r="H7" s="146"/>
      <c r="J7" s="174" t="s">
        <v>275</v>
      </c>
    </row>
    <row r="8" spans="3:16" ht="13.5" customHeight="1">
      <c r="G8" s="755" t="s">
        <v>28</v>
      </c>
      <c r="H8" s="756"/>
      <c r="I8" s="756"/>
      <c r="J8" s="757"/>
      <c r="K8" s="167"/>
    </row>
    <row r="9" spans="3:16" ht="15.75" customHeight="1" thickBot="1">
      <c r="G9" s="744" t="str">
        <f>IF(org&lt;&gt;"",org, "Организация не определена")</f>
        <v>МП г.Абакана "Абаканские электрические сети"</v>
      </c>
      <c r="H9" s="745"/>
      <c r="I9" s="745"/>
      <c r="J9" s="746"/>
      <c r="K9" s="163"/>
      <c r="L9" s="163"/>
      <c r="M9" s="163"/>
      <c r="N9" s="162"/>
      <c r="O9" s="169"/>
      <c r="P9" s="169"/>
    </row>
    <row r="10" spans="3:16" ht="22.5">
      <c r="G10" s="351" t="s">
        <v>273</v>
      </c>
      <c r="H10" s="303" t="s">
        <v>276</v>
      </c>
      <c r="I10" s="303" t="s">
        <v>69</v>
      </c>
      <c r="J10" s="304" t="s">
        <v>81</v>
      </c>
      <c r="K10" s="162"/>
      <c r="L10" s="169"/>
      <c r="M10" s="169"/>
    </row>
    <row r="11" spans="3:16" ht="12" thickBot="1">
      <c r="G11" s="475" t="s">
        <v>905</v>
      </c>
      <c r="H11" s="478" t="s">
        <v>850</v>
      </c>
      <c r="I11" s="478" t="s">
        <v>851</v>
      </c>
      <c r="J11" s="479" t="s">
        <v>21</v>
      </c>
      <c r="K11" s="162"/>
      <c r="L11" s="169"/>
      <c r="M11" s="169"/>
    </row>
    <row r="12" spans="3:16" ht="33.75">
      <c r="G12" s="305" t="s">
        <v>905</v>
      </c>
      <c r="H12" s="335" t="s">
        <v>95</v>
      </c>
      <c r="I12" s="352">
        <v>1</v>
      </c>
      <c r="J12" s="353">
        <v>1</v>
      </c>
      <c r="K12" s="162"/>
      <c r="L12" s="166"/>
      <c r="M12" s="166"/>
    </row>
    <row r="13" spans="3:16">
      <c r="G13" s="309" t="s">
        <v>850</v>
      </c>
      <c r="H13" s="354" t="s">
        <v>230</v>
      </c>
      <c r="I13" s="314"/>
      <c r="J13" s="315"/>
      <c r="K13" s="162"/>
      <c r="L13" s="166"/>
      <c r="M13" s="166"/>
    </row>
    <row r="14" spans="3:16" s="154" customFormat="1" ht="33.75">
      <c r="G14" s="309" t="s">
        <v>10</v>
      </c>
      <c r="H14" s="336" t="s">
        <v>247</v>
      </c>
      <c r="I14" s="550">
        <v>1</v>
      </c>
      <c r="J14" s="551">
        <v>20</v>
      </c>
      <c r="K14" s="162"/>
      <c r="L14" s="170"/>
      <c r="M14" s="171"/>
    </row>
    <row r="15" spans="3:16">
      <c r="C15" s="153" t="s">
        <v>296</v>
      </c>
      <c r="G15" s="309"/>
      <c r="H15" s="339" t="s">
        <v>742</v>
      </c>
      <c r="I15" s="327">
        <f>'ф.2.1 ИндИнф (Ин)'!I33</f>
        <v>1390</v>
      </c>
      <c r="J15" s="341">
        <f>'ф.2.1 ИндИнф (Ин)'!J33</f>
        <v>1000</v>
      </c>
      <c r="K15" s="173"/>
      <c r="L15" s="170"/>
      <c r="M15" s="171"/>
    </row>
    <row r="16" spans="3:16" ht="33.75">
      <c r="G16" s="309" t="s">
        <v>9</v>
      </c>
      <c r="H16" s="336" t="s">
        <v>248</v>
      </c>
      <c r="I16" s="550">
        <v>0</v>
      </c>
      <c r="J16" s="551">
        <v>20</v>
      </c>
      <c r="K16" s="173"/>
      <c r="L16" s="170"/>
      <c r="M16" s="170"/>
    </row>
    <row r="17" spans="7:13" ht="33.75">
      <c r="G17" s="309" t="s">
        <v>119</v>
      </c>
      <c r="H17" s="339" t="s">
        <v>262</v>
      </c>
      <c r="I17" s="550">
        <v>41</v>
      </c>
      <c r="J17" s="551">
        <v>100</v>
      </c>
      <c r="K17" s="173"/>
      <c r="L17" s="170"/>
      <c r="M17" s="170"/>
    </row>
    <row r="18" spans="7:13" ht="45">
      <c r="G18" s="309" t="s">
        <v>8</v>
      </c>
      <c r="H18" s="336" t="s">
        <v>263</v>
      </c>
      <c r="I18" s="550">
        <v>0</v>
      </c>
      <c r="J18" s="551">
        <v>0</v>
      </c>
      <c r="K18" s="173"/>
      <c r="L18" s="170"/>
      <c r="M18" s="170"/>
    </row>
    <row r="19" spans="7:13" ht="22.5">
      <c r="G19" s="309" t="s">
        <v>37</v>
      </c>
      <c r="H19" s="336" t="s">
        <v>264</v>
      </c>
      <c r="I19" s="550">
        <v>0</v>
      </c>
      <c r="J19" s="551">
        <v>0</v>
      </c>
      <c r="K19" s="162"/>
      <c r="L19" s="170"/>
      <c r="M19" s="170"/>
    </row>
    <row r="20" spans="7:13" ht="22.5">
      <c r="G20" s="309" t="s">
        <v>36</v>
      </c>
      <c r="H20" s="336" t="s">
        <v>265</v>
      </c>
      <c r="I20" s="550">
        <v>0</v>
      </c>
      <c r="J20" s="551">
        <v>10</v>
      </c>
      <c r="K20" s="162"/>
      <c r="L20" s="170"/>
      <c r="M20" s="170"/>
    </row>
    <row r="21" spans="7:13" ht="22.5">
      <c r="G21" s="309" t="s">
        <v>35</v>
      </c>
      <c r="H21" s="336" t="s">
        <v>266</v>
      </c>
      <c r="I21" s="550">
        <v>2</v>
      </c>
      <c r="J21" s="551">
        <v>9</v>
      </c>
      <c r="K21" s="162"/>
      <c r="L21" s="170"/>
      <c r="M21" s="170"/>
    </row>
    <row r="22" spans="7:13">
      <c r="G22" s="309" t="s">
        <v>851</v>
      </c>
      <c r="H22" s="354" t="s">
        <v>208</v>
      </c>
      <c r="I22" s="314"/>
      <c r="J22" s="315"/>
      <c r="K22" s="162"/>
      <c r="L22" s="170"/>
      <c r="M22" s="170"/>
    </row>
    <row r="23" spans="7:13" ht="22.5">
      <c r="G23" s="309" t="s">
        <v>34</v>
      </c>
      <c r="H23" s="336" t="s">
        <v>96</v>
      </c>
      <c r="I23" s="558">
        <v>10</v>
      </c>
      <c r="J23" s="559">
        <v>30</v>
      </c>
      <c r="K23" s="162"/>
      <c r="L23" s="170"/>
      <c r="M23" s="170"/>
    </row>
    <row r="24" spans="7:13" ht="33.75">
      <c r="G24" s="309" t="s">
        <v>88</v>
      </c>
      <c r="H24" s="336" t="s">
        <v>204</v>
      </c>
      <c r="I24" s="337">
        <v>0</v>
      </c>
      <c r="J24" s="338">
        <v>0</v>
      </c>
      <c r="K24" s="162"/>
      <c r="L24" s="170"/>
      <c r="M24" s="170"/>
    </row>
    <row r="25" spans="7:13">
      <c r="G25" s="309" t="s">
        <v>116</v>
      </c>
      <c r="H25" s="339" t="s">
        <v>232</v>
      </c>
      <c r="I25" s="552">
        <v>0</v>
      </c>
      <c r="J25" s="553">
        <v>0</v>
      </c>
      <c r="K25" s="162"/>
      <c r="L25" s="170"/>
      <c r="M25" s="171"/>
    </row>
    <row r="26" spans="7:13">
      <c r="G26" s="309" t="s">
        <v>117</v>
      </c>
      <c r="H26" s="339" t="s">
        <v>231</v>
      </c>
      <c r="I26" s="552">
        <v>0.01</v>
      </c>
      <c r="J26" s="553">
        <v>0</v>
      </c>
      <c r="K26" s="162"/>
      <c r="L26" s="170"/>
      <c r="M26" s="170"/>
    </row>
    <row r="27" spans="7:13">
      <c r="G27" s="309" t="s">
        <v>118</v>
      </c>
      <c r="H27" s="339" t="s">
        <v>233</v>
      </c>
      <c r="I27" s="552">
        <v>0</v>
      </c>
      <c r="J27" s="553">
        <v>0</v>
      </c>
      <c r="K27" s="162"/>
      <c r="L27" s="170"/>
      <c r="M27" s="170"/>
    </row>
    <row r="28" spans="7:13">
      <c r="G28" s="309" t="s">
        <v>21</v>
      </c>
      <c r="H28" s="355" t="s">
        <v>98</v>
      </c>
      <c r="I28" s="356"/>
      <c r="J28" s="357"/>
      <c r="K28" s="162"/>
      <c r="L28" s="170"/>
      <c r="M28" s="170"/>
    </row>
    <row r="29" spans="7:13" ht="56.25">
      <c r="G29" s="309" t="s">
        <v>33</v>
      </c>
      <c r="H29" s="336" t="s">
        <v>234</v>
      </c>
      <c r="I29" s="550">
        <v>0</v>
      </c>
      <c r="J29" s="551">
        <v>50</v>
      </c>
      <c r="K29" s="162"/>
      <c r="L29" s="170"/>
      <c r="M29" s="170"/>
    </row>
    <row r="30" spans="7:13">
      <c r="G30" s="309" t="s">
        <v>185</v>
      </c>
      <c r="H30" s="339" t="s">
        <v>235</v>
      </c>
      <c r="I30" s="552">
        <v>66.635999999999996</v>
      </c>
      <c r="J30" s="553">
        <v>65</v>
      </c>
      <c r="K30" s="173"/>
      <c r="L30" s="170"/>
      <c r="M30" s="170"/>
    </row>
    <row r="31" spans="7:13">
      <c r="G31" s="309" t="s">
        <v>243</v>
      </c>
      <c r="H31" s="358"/>
      <c r="I31" s="327">
        <f>IF(I30=0,0,I29/I30)</f>
        <v>0</v>
      </c>
      <c r="J31" s="341">
        <f>IF(J30=0,0,J29/J30)</f>
        <v>0.76923076923076927</v>
      </c>
      <c r="K31" s="173"/>
      <c r="L31" s="170"/>
      <c r="M31" s="170"/>
    </row>
    <row r="32" spans="7:13" ht="38.25" customHeight="1">
      <c r="G32" s="309" t="s">
        <v>244</v>
      </c>
      <c r="H32" s="339" t="s">
        <v>236</v>
      </c>
      <c r="I32" s="550">
        <v>0</v>
      </c>
      <c r="J32" s="551">
        <v>0</v>
      </c>
      <c r="K32" s="162"/>
      <c r="L32" s="170"/>
      <c r="M32" s="171"/>
    </row>
    <row r="33" spans="7:16" ht="22.5">
      <c r="G33" s="309" t="s">
        <v>245</v>
      </c>
      <c r="H33" s="339" t="s">
        <v>239</v>
      </c>
      <c r="I33" s="552">
        <v>1.341</v>
      </c>
      <c r="J33" s="553">
        <v>1</v>
      </c>
      <c r="K33" s="173"/>
      <c r="L33" s="170"/>
      <c r="M33" s="170"/>
    </row>
    <row r="34" spans="7:16">
      <c r="G34" s="309" t="s">
        <v>246</v>
      </c>
      <c r="H34" s="358"/>
      <c r="I34" s="327">
        <f>IF(I33=0,0,I32/I33)</f>
        <v>0</v>
      </c>
      <c r="J34" s="341">
        <f>IF(J33=0,0,J32/J33)</f>
        <v>0</v>
      </c>
      <c r="K34" s="162"/>
      <c r="L34" s="170"/>
      <c r="M34" s="172"/>
    </row>
    <row r="35" spans="7:16" ht="33.75">
      <c r="G35" s="309" t="s">
        <v>20</v>
      </c>
      <c r="H35" s="359" t="s">
        <v>209</v>
      </c>
      <c r="I35" s="314"/>
      <c r="J35" s="315"/>
      <c r="K35" s="162"/>
      <c r="L35" s="170"/>
      <c r="M35" s="172"/>
    </row>
    <row r="36" spans="7:16" ht="22.5">
      <c r="G36" s="309" t="s">
        <v>32</v>
      </c>
      <c r="H36" s="336" t="s">
        <v>102</v>
      </c>
      <c r="I36" s="558">
        <v>0.1</v>
      </c>
      <c r="J36" s="559">
        <v>1</v>
      </c>
      <c r="K36" s="162"/>
      <c r="L36" s="170"/>
      <c r="M36" s="172"/>
    </row>
    <row r="37" spans="7:16" ht="33.75">
      <c r="G37" s="309" t="s">
        <v>31</v>
      </c>
      <c r="H37" s="336" t="s">
        <v>240</v>
      </c>
      <c r="I37" s="550">
        <v>0</v>
      </c>
      <c r="J37" s="551">
        <v>100</v>
      </c>
      <c r="K37" s="162"/>
      <c r="L37" s="170"/>
      <c r="M37" s="172"/>
    </row>
    <row r="38" spans="7:16" ht="34.5" thickBot="1">
      <c r="G38" s="317" t="s">
        <v>242</v>
      </c>
      <c r="H38" s="342" t="s">
        <v>241</v>
      </c>
      <c r="I38" s="554">
        <v>1</v>
      </c>
      <c r="J38" s="555">
        <v>100</v>
      </c>
      <c r="K38" s="162"/>
      <c r="L38" s="170"/>
      <c r="M38" s="172"/>
    </row>
    <row r="39" spans="7:16">
      <c r="G39" s="175"/>
      <c r="H39" s="176"/>
      <c r="I39" s="164"/>
      <c r="J39" s="164"/>
      <c r="K39" s="162"/>
      <c r="L39" s="170"/>
      <c r="M39" s="172"/>
    </row>
    <row r="40" spans="7:16">
      <c r="G40" s="175"/>
      <c r="H40" s="176"/>
      <c r="I40" s="164"/>
      <c r="J40" s="164"/>
      <c r="K40" s="162"/>
      <c r="L40" s="170"/>
      <c r="M40" s="172"/>
    </row>
    <row r="41" spans="7:16" ht="12" thickBot="1">
      <c r="G41" s="473"/>
      <c r="H41" s="474"/>
      <c r="I41" s="472"/>
      <c r="J41" s="472"/>
      <c r="K41" s="472"/>
      <c r="L41" s="471"/>
      <c r="M41" s="174" t="s">
        <v>275</v>
      </c>
      <c r="N41" s="162"/>
      <c r="O41" s="170"/>
      <c r="P41" s="172"/>
    </row>
    <row r="42" spans="7:16" ht="12" customHeight="1">
      <c r="G42" s="755" t="s">
        <v>28</v>
      </c>
      <c r="H42" s="756"/>
      <c r="I42" s="756"/>
      <c r="J42" s="756"/>
      <c r="K42" s="756"/>
      <c r="L42" s="756"/>
      <c r="M42" s="757"/>
      <c r="N42" s="162"/>
      <c r="O42" s="170"/>
      <c r="P42" s="171"/>
    </row>
    <row r="43" spans="7:16" ht="12" thickBot="1">
      <c r="G43" s="744" t="str">
        <f>IF(org&lt;&gt;"",org, "Организация не определена")</f>
        <v>МП г.Абакана "Абаканские электрические сети"</v>
      </c>
      <c r="H43" s="745"/>
      <c r="I43" s="745"/>
      <c r="J43" s="745"/>
      <c r="K43" s="745"/>
      <c r="L43" s="745"/>
      <c r="M43" s="746"/>
      <c r="N43" s="162"/>
      <c r="O43" s="170"/>
      <c r="P43" s="171"/>
    </row>
    <row r="44" spans="7:16">
      <c r="G44" s="763" t="s">
        <v>273</v>
      </c>
      <c r="H44" s="758" t="s">
        <v>23</v>
      </c>
      <c r="I44" s="758" t="s">
        <v>155</v>
      </c>
      <c r="J44" s="758"/>
      <c r="K44" s="758" t="s">
        <v>170</v>
      </c>
      <c r="L44" s="758" t="s">
        <v>22</v>
      </c>
      <c r="M44" s="760" t="s">
        <v>180</v>
      </c>
      <c r="N44" s="161"/>
    </row>
    <row r="45" spans="7:16" ht="22.5">
      <c r="G45" s="764"/>
      <c r="H45" s="759"/>
      <c r="I45" s="360" t="s">
        <v>198</v>
      </c>
      <c r="J45" s="360" t="s">
        <v>199</v>
      </c>
      <c r="K45" s="759"/>
      <c r="L45" s="759"/>
      <c r="M45" s="761"/>
      <c r="N45" s="160"/>
    </row>
    <row r="46" spans="7:16" ht="12" customHeight="1" thickBot="1">
      <c r="G46" s="475" t="s">
        <v>905</v>
      </c>
      <c r="H46" s="476" t="s">
        <v>850</v>
      </c>
      <c r="I46" s="476" t="s">
        <v>851</v>
      </c>
      <c r="J46" s="476" t="s">
        <v>21</v>
      </c>
      <c r="K46" s="476" t="s">
        <v>20</v>
      </c>
      <c r="L46" s="476" t="s">
        <v>19</v>
      </c>
      <c r="M46" s="477" t="s">
        <v>18</v>
      </c>
      <c r="N46" s="160"/>
    </row>
    <row r="47" spans="7:16" ht="33.75">
      <c r="G47" s="305" t="s">
        <v>905</v>
      </c>
      <c r="H47" s="361" t="s">
        <v>95</v>
      </c>
      <c r="I47" s="362">
        <f>IF(I12=0,0,1)</f>
        <v>1</v>
      </c>
      <c r="J47" s="362">
        <f>IF(J12=0,0,1)</f>
        <v>1</v>
      </c>
      <c r="K47" s="362">
        <f>IF(J47&gt;0,I47/J47*100,IF(I47=0,100,120))</f>
        <v>100</v>
      </c>
      <c r="L47" s="461" t="s">
        <v>16</v>
      </c>
      <c r="M47" s="410">
        <f>IF(K47&lt;80,3,IF(K47&gt;=80,IF(K47&lt;=120,2,1)))</f>
        <v>2</v>
      </c>
      <c r="N47" s="160"/>
    </row>
    <row r="48" spans="7:16">
      <c r="G48" s="309" t="s">
        <v>850</v>
      </c>
      <c r="H48" s="354" t="s">
        <v>230</v>
      </c>
      <c r="I48" s="346"/>
      <c r="J48" s="346"/>
      <c r="K48" s="346"/>
      <c r="L48" s="346"/>
      <c r="M48" s="331">
        <f>(M50+M51+M52+M53+M54+M55)/6</f>
        <v>2.3333333333333335</v>
      </c>
      <c r="N48" s="161"/>
    </row>
    <row r="49" spans="7:14">
      <c r="G49" s="309"/>
      <c r="H49" s="354" t="s">
        <v>178</v>
      </c>
      <c r="I49" s="363"/>
      <c r="J49" s="363"/>
      <c r="K49" s="363"/>
      <c r="L49" s="346"/>
      <c r="M49" s="347"/>
      <c r="N49" s="161"/>
    </row>
    <row r="50" spans="7:14" ht="22.5" customHeight="1">
      <c r="G50" s="309" t="s">
        <v>10</v>
      </c>
      <c r="H50" s="364" t="s">
        <v>267</v>
      </c>
      <c r="I50" s="492">
        <f>IF(I15=0,0,I14/I15*100)</f>
        <v>7.1942446043165464E-2</v>
      </c>
      <c r="J50" s="492">
        <f>IF(J15=0,0,J14/J15*100)</f>
        <v>2</v>
      </c>
      <c r="K50" s="327">
        <f t="shared" ref="K50:K55" si="0">IF(J50&gt;0,I50/J50*100,IF(I50=0,100,120))</f>
        <v>3.5971223021582732</v>
      </c>
      <c r="L50" s="329" t="s">
        <v>15</v>
      </c>
      <c r="M50" s="462">
        <f>IF(K50&lt;80,1,IF(K50&gt;=80,IF(K50&lt;=120,2,3)))</f>
        <v>1</v>
      </c>
      <c r="N50" s="161"/>
    </row>
    <row r="51" spans="7:14" ht="45">
      <c r="G51" s="309" t="s">
        <v>9</v>
      </c>
      <c r="H51" s="364" t="s">
        <v>268</v>
      </c>
      <c r="I51" s="492">
        <f>IF(I17=0,0,I16/I17*100)</f>
        <v>0</v>
      </c>
      <c r="J51" s="492">
        <f>IF(J17=0,0,J16/J17*100)</f>
        <v>20</v>
      </c>
      <c r="K51" s="327">
        <f t="shared" si="0"/>
        <v>0</v>
      </c>
      <c r="L51" s="329" t="s">
        <v>16</v>
      </c>
      <c r="M51" s="462">
        <f>IF(K51&lt;80,3,IF(K51&gt;=80,IF(K51&lt;=120,2,1)))</f>
        <v>3</v>
      </c>
      <c r="N51" s="161"/>
    </row>
    <row r="52" spans="7:14" ht="55.5" customHeight="1">
      <c r="G52" s="309" t="s">
        <v>8</v>
      </c>
      <c r="H52" s="364" t="s">
        <v>269</v>
      </c>
      <c r="I52" s="327">
        <f>IF(I16=0,0,I18/I16*100)</f>
        <v>0</v>
      </c>
      <c r="J52" s="327">
        <f>IF(J16=0,0,J18/J16*100)</f>
        <v>0</v>
      </c>
      <c r="K52" s="327">
        <f t="shared" si="0"/>
        <v>100</v>
      </c>
      <c r="L52" s="329" t="s">
        <v>15</v>
      </c>
      <c r="M52" s="462">
        <f>IF(K52&lt;80,1,IF(K52&gt;=80,IF(K52&lt;=120,2,3)))</f>
        <v>2</v>
      </c>
      <c r="N52" s="161"/>
    </row>
    <row r="53" spans="7:14" ht="45">
      <c r="G53" s="309" t="s">
        <v>37</v>
      </c>
      <c r="H53" s="364" t="s">
        <v>270</v>
      </c>
      <c r="I53" s="492">
        <f>IF(I15=0,0,I19/I15*100)</f>
        <v>0</v>
      </c>
      <c r="J53" s="492">
        <f>IF(J15=0,0,J19/J15*100)</f>
        <v>0</v>
      </c>
      <c r="K53" s="327">
        <f t="shared" si="0"/>
        <v>100</v>
      </c>
      <c r="L53" s="329" t="s">
        <v>15</v>
      </c>
      <c r="M53" s="462">
        <f>IF(K53&lt;80,1,IF(K53&gt;=80,IF(K53&lt;=120,2,3)))</f>
        <v>2</v>
      </c>
      <c r="N53" s="161"/>
    </row>
    <row r="54" spans="7:14" ht="33.75">
      <c r="G54" s="309" t="s">
        <v>36</v>
      </c>
      <c r="H54" s="364" t="s">
        <v>271</v>
      </c>
      <c r="I54" s="492">
        <f>IF(I15=0,0,I20/I15*100)</f>
        <v>0</v>
      </c>
      <c r="J54" s="492">
        <f>IF(J15=0,0,J20/J15*100)</f>
        <v>1</v>
      </c>
      <c r="K54" s="327">
        <f t="shared" si="0"/>
        <v>0</v>
      </c>
      <c r="L54" s="329" t="s">
        <v>16</v>
      </c>
      <c r="M54" s="462">
        <f>IF(K54&lt;80,3,IF(K54&gt;=80,IF(K54&lt;=120,2,1)))</f>
        <v>3</v>
      </c>
      <c r="N54" s="161"/>
    </row>
    <row r="55" spans="7:14" ht="22.5">
      <c r="G55" s="309" t="s">
        <v>35</v>
      </c>
      <c r="H55" s="364" t="s">
        <v>266</v>
      </c>
      <c r="I55" s="327">
        <f>I21</f>
        <v>2</v>
      </c>
      <c r="J55" s="327">
        <f>J21</f>
        <v>9</v>
      </c>
      <c r="K55" s="327">
        <f t="shared" si="0"/>
        <v>22.222222222222221</v>
      </c>
      <c r="L55" s="329" t="s">
        <v>16</v>
      </c>
      <c r="M55" s="462">
        <f>IF(K55&lt;80,3,IF(K55&gt;=80,IF(K55&lt;=120,2,1)))</f>
        <v>3</v>
      </c>
      <c r="N55" s="161"/>
    </row>
    <row r="56" spans="7:14">
      <c r="G56" s="309" t="s">
        <v>851</v>
      </c>
      <c r="H56" s="354" t="s">
        <v>208</v>
      </c>
      <c r="I56" s="329"/>
      <c r="J56" s="329"/>
      <c r="K56" s="329"/>
      <c r="L56" s="329"/>
      <c r="M56" s="563">
        <f>(M58+M59)/2</f>
        <v>1.5</v>
      </c>
      <c r="N56" s="564"/>
    </row>
    <row r="57" spans="7:14">
      <c r="G57" s="309"/>
      <c r="H57" s="354" t="s">
        <v>178</v>
      </c>
      <c r="I57" s="346"/>
      <c r="J57" s="346"/>
      <c r="K57" s="346"/>
      <c r="L57" s="329"/>
      <c r="M57" s="347"/>
      <c r="N57" s="564"/>
    </row>
    <row r="58" spans="7:14" ht="22.5">
      <c r="G58" s="309" t="s">
        <v>34</v>
      </c>
      <c r="H58" s="364" t="s">
        <v>96</v>
      </c>
      <c r="I58" s="542">
        <f>I23</f>
        <v>10</v>
      </c>
      <c r="J58" s="542">
        <f>J23</f>
        <v>30</v>
      </c>
      <c r="K58" s="327">
        <f>IF(J58&gt;0,I58/J58*100,IF(I58=0,100,120))</f>
        <v>33.333333333333329</v>
      </c>
      <c r="L58" s="329" t="s">
        <v>15</v>
      </c>
      <c r="M58" s="462">
        <v>1</v>
      </c>
      <c r="N58" s="564"/>
    </row>
    <row r="59" spans="7:14" ht="33.75">
      <c r="G59" s="309" t="s">
        <v>88</v>
      </c>
      <c r="H59" s="364" t="s">
        <v>97</v>
      </c>
      <c r="I59" s="329"/>
      <c r="J59" s="329"/>
      <c r="K59" s="329"/>
      <c r="L59" s="329" t="s">
        <v>16</v>
      </c>
      <c r="M59" s="331">
        <f>(M60+M61+M62)/3</f>
        <v>2</v>
      </c>
      <c r="N59" s="564"/>
    </row>
    <row r="60" spans="7:14">
      <c r="G60" s="309" t="s">
        <v>116</v>
      </c>
      <c r="H60" s="365" t="s">
        <v>205</v>
      </c>
      <c r="I60" s="492">
        <f t="shared" ref="I60:J62" si="1">I25</f>
        <v>0</v>
      </c>
      <c r="J60" s="492">
        <f t="shared" si="1"/>
        <v>0</v>
      </c>
      <c r="K60" s="327">
        <f>IF(J60&gt;0,I60/J60*100,IF(I60=0,100,120))</f>
        <v>100</v>
      </c>
      <c r="L60" s="329" t="s">
        <v>16</v>
      </c>
      <c r="M60" s="562">
        <f>IF(K60&lt;80,3,IF(K60&gt;=80,IF(K60&lt;=120,2,1)))</f>
        <v>2</v>
      </c>
      <c r="N60" s="161"/>
    </row>
    <row r="61" spans="7:14">
      <c r="G61" s="309" t="s">
        <v>117</v>
      </c>
      <c r="H61" s="365" t="s">
        <v>206</v>
      </c>
      <c r="I61" s="492">
        <f t="shared" si="1"/>
        <v>0.01</v>
      </c>
      <c r="J61" s="492">
        <f t="shared" si="1"/>
        <v>0</v>
      </c>
      <c r="K61" s="327">
        <f>IF(J61&gt;0,I61/J61*100,IF(I61=0,100,120))</f>
        <v>120</v>
      </c>
      <c r="L61" s="329" t="s">
        <v>16</v>
      </c>
      <c r="M61" s="562">
        <f>IF(K61&lt;80,3,IF(K61&gt;=80,IF(K61&lt;=120,2,1)))</f>
        <v>2</v>
      </c>
      <c r="N61" s="161"/>
    </row>
    <row r="62" spans="7:14">
      <c r="G62" s="309" t="s">
        <v>118</v>
      </c>
      <c r="H62" s="365" t="s">
        <v>272</v>
      </c>
      <c r="I62" s="492">
        <f t="shared" si="1"/>
        <v>0</v>
      </c>
      <c r="J62" s="492">
        <f t="shared" si="1"/>
        <v>0</v>
      </c>
      <c r="K62" s="327">
        <f>IF(J62&gt;0,I62/J62*100,IF(I62=0,100,120))</f>
        <v>100</v>
      </c>
      <c r="L62" s="329" t="s">
        <v>16</v>
      </c>
      <c r="M62" s="562">
        <f>IF(K62&lt;80,3,IF(K62&gt;=80,IF(K62&lt;=120,2,1)))</f>
        <v>2</v>
      </c>
      <c r="N62" s="161"/>
    </row>
    <row r="63" spans="7:14" ht="15" customHeight="1">
      <c r="G63" s="309" t="s">
        <v>21</v>
      </c>
      <c r="H63" s="355" t="s">
        <v>98</v>
      </c>
      <c r="I63" s="492">
        <f>I64</f>
        <v>0</v>
      </c>
      <c r="J63" s="492">
        <f>J64</f>
        <v>0.76923076923076927</v>
      </c>
      <c r="K63" s="327">
        <f>K64</f>
        <v>0</v>
      </c>
      <c r="L63" s="329" t="s">
        <v>15</v>
      </c>
      <c r="M63" s="341">
        <f>M64</f>
        <v>1</v>
      </c>
      <c r="N63" s="161"/>
    </row>
    <row r="64" spans="7:14" ht="32.25" customHeight="1">
      <c r="G64" s="309" t="s">
        <v>33</v>
      </c>
      <c r="H64" s="364" t="s">
        <v>100</v>
      </c>
      <c r="I64" s="492">
        <f>I31+I34</f>
        <v>0</v>
      </c>
      <c r="J64" s="492">
        <f>J31+J34</f>
        <v>0.76923076923076927</v>
      </c>
      <c r="K64" s="327">
        <f>IF(J64&gt;0,I64/J64*100,IF(I64=0,100,120))</f>
        <v>0</v>
      </c>
      <c r="L64" s="329" t="s">
        <v>15</v>
      </c>
      <c r="M64" s="462">
        <f>IF(K64&lt;80,1,IF(K64&gt;=80,IF(K64&lt;=120,2,3)))</f>
        <v>1</v>
      </c>
      <c r="N64" s="161"/>
    </row>
    <row r="65" spans="7:14" ht="33.75">
      <c r="G65" s="309" t="s">
        <v>20</v>
      </c>
      <c r="H65" s="354" t="s">
        <v>209</v>
      </c>
      <c r="I65" s="329"/>
      <c r="J65" s="329"/>
      <c r="K65" s="329"/>
      <c r="L65" s="329"/>
      <c r="M65" s="331">
        <f>(M67+M68)/2</f>
        <v>2</v>
      </c>
      <c r="N65" s="161"/>
    </row>
    <row r="66" spans="7:14">
      <c r="G66" s="309"/>
      <c r="H66" s="354" t="s">
        <v>178</v>
      </c>
      <c r="I66" s="346"/>
      <c r="J66" s="346"/>
      <c r="K66" s="346"/>
      <c r="L66" s="329"/>
      <c r="M66" s="347"/>
      <c r="N66" s="161"/>
    </row>
    <row r="67" spans="7:14" ht="22.5">
      <c r="G67" s="309" t="s">
        <v>32</v>
      </c>
      <c r="H67" s="364" t="s">
        <v>102</v>
      </c>
      <c r="I67" s="542">
        <f>I36</f>
        <v>0.1</v>
      </c>
      <c r="J67" s="542">
        <f>J36</f>
        <v>1</v>
      </c>
      <c r="K67" s="327">
        <f>IF(J67&gt;0,I67/J67*100,IF(I67=0,100,120))</f>
        <v>10</v>
      </c>
      <c r="L67" s="329" t="s">
        <v>15</v>
      </c>
      <c r="M67" s="462">
        <f>IF(K67&lt;80,1,IF(K67&gt;=80,IF(K67&lt;=120,2,3)))</f>
        <v>1</v>
      </c>
      <c r="N67" s="161"/>
    </row>
    <row r="68" spans="7:14" ht="45">
      <c r="G68" s="309" t="s">
        <v>31</v>
      </c>
      <c r="H68" s="364" t="s">
        <v>99</v>
      </c>
      <c r="I68" s="492">
        <f>IF(I38=0,0,I37/I38*100)</f>
        <v>0</v>
      </c>
      <c r="J68" s="492">
        <f>IF(J38=0,0,J37/J38*100)</f>
        <v>100</v>
      </c>
      <c r="K68" s="327">
        <f>IF(J68&gt;0,I68/J68*100,IF(I68=0,100,120))</f>
        <v>0</v>
      </c>
      <c r="L68" s="329" t="s">
        <v>16</v>
      </c>
      <c r="M68" s="462">
        <f>IF(K68&lt;80,3,IF(K68&gt;=80,IF(K68&lt;=120,2,1)))</f>
        <v>3</v>
      </c>
      <c r="N68" s="161"/>
    </row>
    <row r="69" spans="7:14" ht="12" thickBot="1">
      <c r="G69" s="317" t="s">
        <v>19</v>
      </c>
      <c r="H69" s="366" t="s">
        <v>210</v>
      </c>
      <c r="I69" s="334"/>
      <c r="J69" s="334"/>
      <c r="K69" s="334"/>
      <c r="L69" s="334"/>
      <c r="M69" s="350">
        <f>(M47+M48+M56+M63+M65)/5</f>
        <v>1.7666666666666668</v>
      </c>
      <c r="N69" s="161"/>
    </row>
    <row r="70" spans="7:14">
      <c r="G70" s="160"/>
      <c r="H70" s="161"/>
      <c r="I70" s="161"/>
      <c r="J70" s="161"/>
      <c r="K70" s="161"/>
      <c r="L70" s="161"/>
      <c r="M70" s="161"/>
      <c r="N70" s="161"/>
    </row>
    <row r="71" spans="7:14">
      <c r="G71" s="160"/>
      <c r="H71" s="762" t="s">
        <v>207</v>
      </c>
      <c r="I71" s="762"/>
      <c r="J71" s="762"/>
      <c r="K71" s="762"/>
      <c r="L71" s="762"/>
      <c r="M71" s="762"/>
      <c r="N71" s="161"/>
    </row>
    <row r="72" spans="7:14">
      <c r="G72" s="166"/>
      <c r="K72" s="119"/>
    </row>
    <row r="73" spans="7:14" s="150" customFormat="1">
      <c r="G73" s="19"/>
      <c r="H73" s="19" t="s">
        <v>990</v>
      </c>
      <c r="I73" s="151"/>
      <c r="J73" s="151"/>
    </row>
    <row r="74" spans="7:14" s="150" customFormat="1">
      <c r="G74" s="19"/>
      <c r="H74" s="20"/>
    </row>
    <row r="75" spans="7:14" s="150" customFormat="1" ht="11.25" customHeight="1">
      <c r="G75" s="21"/>
      <c r="H75" s="22"/>
      <c r="I75" s="159"/>
      <c r="J75" s="159"/>
      <c r="K75" s="159"/>
      <c r="L75" s="159"/>
      <c r="M75" s="134" t="str">
        <f>IF(fioRUK="","Руководитель не задан",fioRUK)</f>
        <v>Марков Валерий Васильевич</v>
      </c>
    </row>
    <row r="76" spans="7:14" s="150" customFormat="1" ht="11.25" customHeight="1">
      <c r="G76" s="704" t="s">
        <v>991</v>
      </c>
      <c r="H76" s="704"/>
      <c r="I76" s="753" t="s">
        <v>992</v>
      </c>
      <c r="J76" s="753"/>
      <c r="K76" s="753"/>
      <c r="L76" s="753"/>
      <c r="M76" s="753"/>
    </row>
    <row r="77" spans="7:14" s="150" customFormat="1" ht="11.25" customHeight="1">
      <c r="G77" s="136" t="str">
        <f>IF(doljnDL="","Должность не задана",doljnDL)</f>
        <v>Начальник ПТО</v>
      </c>
      <c r="H77" s="22"/>
      <c r="I77" s="159"/>
      <c r="J77" s="159"/>
      <c r="K77" s="159"/>
      <c r="L77" s="159"/>
      <c r="M77" s="134" t="str">
        <f>IF(fioDL="","Должностное лицо не задано",fioDL)</f>
        <v>Ханин Алексей Анатольевич</v>
      </c>
    </row>
    <row r="78" spans="7:14" s="150" customFormat="1">
      <c r="G78" s="704" t="s">
        <v>993</v>
      </c>
      <c r="H78" s="704"/>
      <c r="I78" s="754" t="s">
        <v>992</v>
      </c>
      <c r="J78" s="754"/>
      <c r="K78" s="754"/>
      <c r="L78" s="754"/>
      <c r="M78" s="754"/>
    </row>
    <row r="79" spans="7:14" s="150" customFormat="1">
      <c r="G79" s="140" t="str">
        <f>IF(DL_Tel&lt;&gt;"","Телефон: " &amp;DL_Tel &amp;", ","") &amp;IF(DL_email&lt;&gt;"","e-mail: " &amp;DL_email,"")</f>
        <v xml:space="preserve">Телефон: 8 (3902) 29-90-07, </v>
      </c>
      <c r="H79" s="17"/>
      <c r="I79" s="159"/>
      <c r="J79" s="159"/>
      <c r="K79" s="159"/>
      <c r="L79" s="159"/>
      <c r="M79" s="159"/>
    </row>
    <row r="80" spans="7:14" s="150" customFormat="1">
      <c r="G80" s="704" t="s">
        <v>994</v>
      </c>
      <c r="H80" s="704"/>
    </row>
  </sheetData>
  <sheetProtection formatColumns="0" formatRows="0"/>
  <customSheetViews>
    <customSheetView guid="{7A08770C-4DA4-4581-8082-2CAEC2AF449A}" showGridLines="0" hiddenRows="1" hiddenColumns="1" topLeftCell="F51">
      <selection activeCell="I78" sqref="I78:M78"/>
      <pageMargins left="0.75" right="0.75" top="1" bottom="1" header="0.5" footer="0.5"/>
      <pageSetup paperSize="9" orientation="landscape" r:id="rId1"/>
      <headerFooter alignWithMargins="0"/>
    </customSheetView>
    <customSheetView guid="{DBE22794-A543-4C4B-836B-C1756ADC19B6}" showGridLines="0" hiddenRows="1" hiddenColumns="1" topLeftCell="F63">
      <selection activeCell="L86" sqref="L86"/>
      <pageMargins left="0.75" right="0.75" top="1" bottom="1" header="0.5" footer="0.5"/>
      <pageSetup paperSize="9" orientation="landscape" r:id="rId2"/>
      <headerFooter alignWithMargins="0"/>
    </customSheetView>
  </customSheetViews>
  <mergeCells count="16">
    <mergeCell ref="G8:J8"/>
    <mergeCell ref="G9:J9"/>
    <mergeCell ref="G76:H76"/>
    <mergeCell ref="I76:M76"/>
    <mergeCell ref="G43:M43"/>
    <mergeCell ref="G42:M42"/>
    <mergeCell ref="G78:H78"/>
    <mergeCell ref="I78:M78"/>
    <mergeCell ref="G80:H80"/>
    <mergeCell ref="H44:H45"/>
    <mergeCell ref="I44:J44"/>
    <mergeCell ref="K44:K45"/>
    <mergeCell ref="L44:L45"/>
    <mergeCell ref="M44:M45"/>
    <mergeCell ref="H71:M71"/>
    <mergeCell ref="G44:G45"/>
  </mergeCells>
  <phoneticPr fontId="7" type="noConversion"/>
  <conditionalFormatting sqref="I76">
    <cfRule type="cellIs" dxfId="17" priority="1" stopIfTrue="1" operator="equal">
      <formula>""""""</formula>
    </cfRule>
    <cfRule type="cellIs" dxfId="16" priority="2" stopIfTrue="1" operator="between">
      <formula>""""""</formula>
      <formula>""""""</formula>
    </cfRule>
    <cfRule type="cellIs" dxfId="15" priority="3" stopIfTrue="1" operator="equal">
      <formula>""""""</formula>
    </cfRule>
  </conditionalFormatting>
  <dataValidations count="37">
    <dataValidation type="list" allowBlank="1" showInputMessage="1" showErrorMessage="1" sqref="I12:J12">
      <formula1>"0,1"</formula1>
    </dataValidation>
    <dataValidation type="whole" allowBlank="1" showErrorMessage="1" errorTitle="Ошибка" error="Допускается ввод только неотрицательных целых чисел!" sqref="I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2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2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26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26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2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9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0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3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2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3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6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3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3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8">
      <formula1>0</formula1>
      <formula2>9.99999999999999E+23</formula2>
    </dataValidation>
  </dataValidations>
  <pageMargins left="0.75" right="0.75" top="1" bottom="1" header="0.5" footer="0.5"/>
  <pageSetup paperSize="9" orientation="landscape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ws_07"/>
  <dimension ref="A1:AT87"/>
  <sheetViews>
    <sheetView showGridLines="0" showZeros="0" topLeftCell="F6" zoomScaleNormal="100" zoomScaleSheetLayoutView="100" workbookViewId="0">
      <pane ySplit="7" topLeftCell="A75" activePane="bottomLeft" state="frozen"/>
      <selection activeCell="F6" sqref="F6"/>
      <selection pane="bottomLeft" activeCell="I92" sqref="I92"/>
    </sheetView>
  </sheetViews>
  <sheetFormatPr defaultColWidth="9.140625" defaultRowHeight="11.25"/>
  <cols>
    <col min="1" max="5" width="9.140625" style="59" hidden="1" customWidth="1"/>
    <col min="6" max="6" width="3.7109375" style="59" customWidth="1"/>
    <col min="7" max="7" width="8.7109375" style="59" customWidth="1"/>
    <col min="8" max="8" width="62" style="59" customWidth="1"/>
    <col min="9" max="10" width="15.7109375" style="59" customWidth="1"/>
    <col min="11" max="11" width="14.7109375" style="59" customWidth="1"/>
    <col min="12" max="13" width="15.7109375" style="59" hidden="1" customWidth="1"/>
    <col min="14" max="14" width="10.5703125" style="59" customWidth="1"/>
    <col min="15" max="15" width="3.5703125" style="148" customWidth="1"/>
    <col min="16" max="16384" width="9.140625" style="59"/>
  </cols>
  <sheetData>
    <row r="1" spans="6:43" hidden="1">
      <c r="F1" s="67"/>
      <c r="G1" s="67"/>
      <c r="H1" s="67"/>
      <c r="I1" s="67"/>
      <c r="J1" s="67"/>
      <c r="K1" s="67"/>
      <c r="L1" s="67"/>
      <c r="M1" s="67"/>
      <c r="N1" s="67"/>
      <c r="O1" s="12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6:43" hidden="1">
      <c r="F2" s="67"/>
      <c r="G2" s="67"/>
      <c r="H2" s="67"/>
      <c r="I2" s="67"/>
      <c r="J2" s="67"/>
      <c r="K2" s="67"/>
      <c r="L2" s="67"/>
      <c r="M2" s="67"/>
      <c r="N2" s="67"/>
      <c r="O2" s="12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6:43" hidden="1">
      <c r="F3" s="67"/>
      <c r="G3" s="67"/>
      <c r="H3" s="67"/>
      <c r="I3" s="67"/>
      <c r="J3" s="67"/>
      <c r="K3" s="67"/>
      <c r="L3" s="67"/>
      <c r="M3" s="67"/>
      <c r="N3" s="67"/>
      <c r="O3" s="12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</row>
    <row r="4" spans="6:43" hidden="1">
      <c r="F4" s="67"/>
      <c r="G4" s="67"/>
      <c r="H4" s="67"/>
      <c r="I4" s="67"/>
      <c r="J4" s="67"/>
      <c r="K4" s="67"/>
      <c r="L4" s="67"/>
      <c r="M4" s="67"/>
      <c r="N4" s="67"/>
      <c r="O4" s="12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6:43" hidden="1">
      <c r="F5" s="67"/>
      <c r="G5" s="67"/>
      <c r="H5" s="67"/>
      <c r="I5" s="67"/>
      <c r="J5" s="67"/>
      <c r="K5" s="67"/>
      <c r="L5" s="67"/>
      <c r="M5" s="67"/>
      <c r="N5" s="67"/>
      <c r="O5" s="12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6:43">
      <c r="F6" s="67"/>
      <c r="G6" s="67"/>
      <c r="H6" s="67"/>
      <c r="I6" s="67"/>
      <c r="J6" s="67"/>
      <c r="K6" s="67"/>
      <c r="L6" s="67"/>
      <c r="M6" s="67"/>
      <c r="N6" s="67"/>
      <c r="O6" s="12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</row>
    <row r="7" spans="6:43" ht="15" customHeight="1" thickBot="1">
      <c r="F7" s="127"/>
      <c r="G7" s="127"/>
      <c r="H7" s="146"/>
      <c r="I7" s="127"/>
      <c r="J7" s="127"/>
      <c r="K7" s="127"/>
      <c r="L7" s="127"/>
      <c r="N7" s="61" t="s">
        <v>41</v>
      </c>
      <c r="O7" s="12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6:43" ht="34.5" customHeight="1">
      <c r="F8" s="127"/>
      <c r="G8" s="768" t="s">
        <v>101</v>
      </c>
      <c r="H8" s="769"/>
      <c r="I8" s="769"/>
      <c r="J8" s="769"/>
      <c r="K8" s="769"/>
      <c r="L8" s="769"/>
      <c r="M8" s="769"/>
      <c r="N8" s="770"/>
      <c r="O8" s="12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6:43" s="66" customFormat="1" ht="15" customHeight="1" thickBot="1">
      <c r="F9" s="125"/>
      <c r="G9" s="765" t="str">
        <f>IF(org&lt;&gt;"",org, "Организация не определена")</f>
        <v>МП г.Абакана "Абаканские электрические сети"</v>
      </c>
      <c r="H9" s="766"/>
      <c r="I9" s="766"/>
      <c r="J9" s="766"/>
      <c r="K9" s="766"/>
      <c r="L9" s="766"/>
      <c r="M9" s="766"/>
      <c r="N9" s="767"/>
      <c r="O9" s="125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</row>
    <row r="10" spans="6:43" s="64" customFormat="1" ht="15" customHeight="1" thickBot="1">
      <c r="F10" s="69"/>
      <c r="G10" s="69"/>
      <c r="H10" s="137" t="s">
        <v>814</v>
      </c>
      <c r="I10" s="201">
        <v>1.4999999999999999E-2</v>
      </c>
      <c r="J10" s="68"/>
      <c r="K10" s="68"/>
      <c r="N10" s="127"/>
      <c r="O10" s="69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</row>
    <row r="11" spans="6:43" s="64" customFormat="1" ht="22.5">
      <c r="F11" s="69"/>
      <c r="G11" s="287" t="s">
        <v>989</v>
      </c>
      <c r="H11" s="276" t="s">
        <v>40</v>
      </c>
      <c r="I11" s="367" t="str">
        <f>IF(_prd3&lt;&gt;"",_prd3 &amp;" год","Не определено")</f>
        <v>2012 год</v>
      </c>
      <c r="J11" s="367" t="str">
        <f>IF(_prd3&lt;&gt;"",_prd3+1 &amp;" год","Не определено")</f>
        <v>2013 год</v>
      </c>
      <c r="K11" s="367" t="str">
        <f>IF(_prd3&lt;&gt;"",_prd3+2 &amp;" год","Не определено")</f>
        <v>2014 год</v>
      </c>
      <c r="L11" s="367" t="str">
        <f>IF(_prd3&lt;&gt;"",_prd3+3 &amp;" год","Не определено")</f>
        <v>2015 год</v>
      </c>
      <c r="M11" s="367" t="str">
        <f>IF(_prd3&lt;&gt;"",_prd3+4 &amp;" год","Не определено")</f>
        <v>2016 год</v>
      </c>
      <c r="N11" s="368"/>
      <c r="O11" s="69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</row>
    <row r="12" spans="6:43" s="64" customFormat="1" ht="12" thickBot="1">
      <c r="F12" s="69"/>
      <c r="G12" s="277">
        <v>1</v>
      </c>
      <c r="H12" s="278">
        <v>2</v>
      </c>
      <c r="I12" s="278">
        <v>3</v>
      </c>
      <c r="J12" s="278">
        <v>4</v>
      </c>
      <c r="K12" s="278">
        <v>5</v>
      </c>
      <c r="L12" s="278">
        <v>6</v>
      </c>
      <c r="M12" s="278">
        <v>7</v>
      </c>
      <c r="N12" s="369"/>
      <c r="O12" s="69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</row>
    <row r="13" spans="6:43">
      <c r="F13" s="127"/>
      <c r="G13" s="370" t="s">
        <v>905</v>
      </c>
      <c r="H13" s="371" t="s">
        <v>838</v>
      </c>
      <c r="I13" s="417">
        <f>'ф.2.1 ИндИнф (Ин)'!M64</f>
        <v>1.5833333333333333</v>
      </c>
      <c r="J13" s="372"/>
      <c r="K13" s="372"/>
      <c r="L13" s="372"/>
      <c r="M13" s="372"/>
      <c r="N13" s="373"/>
      <c r="O13" s="12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6:43">
      <c r="F14" s="127"/>
      <c r="G14" s="374" t="s">
        <v>39</v>
      </c>
      <c r="H14" s="375" t="s">
        <v>788</v>
      </c>
      <c r="I14" s="411">
        <f>'ф.2.1 ИндИнф (Ин)'!J44</f>
        <v>5.5555555555555554</v>
      </c>
      <c r="J14" s="411">
        <f t="shared" ref="J14:M15" si="0">I14*(1-$I$10)</f>
        <v>5.4722222222222223</v>
      </c>
      <c r="K14" s="411">
        <f t="shared" si="0"/>
        <v>5.390138888888889</v>
      </c>
      <c r="L14" s="376">
        <f t="shared" si="0"/>
        <v>5.3092868055555558</v>
      </c>
      <c r="M14" s="376">
        <f t="shared" si="0"/>
        <v>5.2296475034722221</v>
      </c>
      <c r="N14" s="377"/>
      <c r="O14" s="12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6:43">
      <c r="F15" s="127"/>
      <c r="G15" s="374" t="s">
        <v>38</v>
      </c>
      <c r="H15" s="375" t="s">
        <v>789</v>
      </c>
      <c r="I15" s="411">
        <f>'ф.2.1 ИндИнф (Ин)'!I47</f>
        <v>2</v>
      </c>
      <c r="J15" s="411">
        <f t="shared" si="0"/>
        <v>1.97</v>
      </c>
      <c r="K15" s="411">
        <f t="shared" si="0"/>
        <v>1.94045</v>
      </c>
      <c r="L15" s="376">
        <f t="shared" si="0"/>
        <v>1.91134325</v>
      </c>
      <c r="M15" s="376">
        <f t="shared" si="0"/>
        <v>1.88267310125</v>
      </c>
      <c r="N15" s="377"/>
      <c r="O15" s="12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6:43">
      <c r="F16" s="127"/>
      <c r="G16" s="374" t="s">
        <v>103</v>
      </c>
      <c r="H16" s="375" t="s">
        <v>790</v>
      </c>
      <c r="I16" s="411">
        <f>'ф.2.1 ИндИнф (Ин)'!I48</f>
        <v>1</v>
      </c>
      <c r="J16" s="411">
        <f>I16</f>
        <v>1</v>
      </c>
      <c r="K16" s="411">
        <f>J16</f>
        <v>1</v>
      </c>
      <c r="L16" s="376">
        <f>K16</f>
        <v>1</v>
      </c>
      <c r="M16" s="376">
        <f>L16</f>
        <v>1</v>
      </c>
      <c r="N16" s="377"/>
      <c r="O16" s="12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6:43">
      <c r="F17" s="127"/>
      <c r="G17" s="374" t="s">
        <v>104</v>
      </c>
      <c r="H17" s="375" t="s">
        <v>791</v>
      </c>
      <c r="I17" s="411">
        <f>'ф.2.1 ИндИнф (Ин)'!I49</f>
        <v>3</v>
      </c>
      <c r="J17" s="411">
        <f t="shared" ref="J17:M18" si="1">I17*(1-$I$10)</f>
        <v>2.9550000000000001</v>
      </c>
      <c r="K17" s="411">
        <f t="shared" si="1"/>
        <v>2.9106749999999999</v>
      </c>
      <c r="L17" s="376">
        <f t="shared" si="1"/>
        <v>2.8670148749999997</v>
      </c>
      <c r="M17" s="376">
        <f t="shared" si="1"/>
        <v>2.8240096518749995</v>
      </c>
      <c r="N17" s="377"/>
      <c r="O17" s="12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6:43">
      <c r="F18" s="127"/>
      <c r="G18" s="374" t="s">
        <v>105</v>
      </c>
      <c r="H18" s="375" t="s">
        <v>792</v>
      </c>
      <c r="I18" s="411">
        <f>'ф.2.1 ИндИнф (Ин)'!I50</f>
        <v>1</v>
      </c>
      <c r="J18" s="411">
        <f t="shared" si="1"/>
        <v>0.98499999999999999</v>
      </c>
      <c r="K18" s="411">
        <f t="shared" si="1"/>
        <v>0.970225</v>
      </c>
      <c r="L18" s="376">
        <f t="shared" si="1"/>
        <v>0.95567162500000002</v>
      </c>
      <c r="M18" s="376">
        <f t="shared" si="1"/>
        <v>0.94133655062499999</v>
      </c>
      <c r="N18" s="377"/>
      <c r="O18" s="12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6:43">
      <c r="F19" s="127"/>
      <c r="G19" s="374" t="s">
        <v>106</v>
      </c>
      <c r="H19" s="375" t="s">
        <v>793</v>
      </c>
      <c r="I19" s="411">
        <f>'ф.2.1 ИндИнф (Ин)'!J53</f>
        <v>1</v>
      </c>
      <c r="J19" s="411">
        <f>I19</f>
        <v>1</v>
      </c>
      <c r="K19" s="411">
        <f>J19</f>
        <v>1</v>
      </c>
      <c r="L19" s="376">
        <f>K19</f>
        <v>1</v>
      </c>
      <c r="M19" s="376">
        <f>L19</f>
        <v>1</v>
      </c>
      <c r="N19" s="377"/>
      <c r="O19" s="12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6:43">
      <c r="F20" s="127"/>
      <c r="G20" s="374" t="s">
        <v>107</v>
      </c>
      <c r="H20" s="378" t="s">
        <v>794</v>
      </c>
      <c r="I20" s="411">
        <f>'ф.2.1 ИндИнф (Ин)'!J54</f>
        <v>0</v>
      </c>
      <c r="J20" s="411">
        <f t="shared" ref="J20:M23" si="2">I20</f>
        <v>0</v>
      </c>
      <c r="K20" s="411">
        <f t="shared" si="2"/>
        <v>0</v>
      </c>
      <c r="L20" s="376">
        <f t="shared" si="2"/>
        <v>0</v>
      </c>
      <c r="M20" s="376">
        <f t="shared" si="2"/>
        <v>0</v>
      </c>
      <c r="N20" s="377"/>
      <c r="O20" s="12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6:43">
      <c r="F21" s="127"/>
      <c r="G21" s="374" t="s">
        <v>108</v>
      </c>
      <c r="H21" s="379" t="s">
        <v>795</v>
      </c>
      <c r="I21" s="411">
        <f>'ф.2.1 ИндИнф (Ин)'!J55</f>
        <v>0</v>
      </c>
      <c r="J21" s="411">
        <f t="shared" si="2"/>
        <v>0</v>
      </c>
      <c r="K21" s="411">
        <f t="shared" si="2"/>
        <v>0</v>
      </c>
      <c r="L21" s="376">
        <f t="shared" si="2"/>
        <v>0</v>
      </c>
      <c r="M21" s="376">
        <f t="shared" si="2"/>
        <v>0</v>
      </c>
      <c r="N21" s="377"/>
      <c r="O21" s="12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6:43">
      <c r="F22" s="127"/>
      <c r="G22" s="374" t="s">
        <v>109</v>
      </c>
      <c r="H22" s="379" t="s">
        <v>796</v>
      </c>
      <c r="I22" s="411">
        <f>'ф.2.1 ИндИнф (Ин)'!J56</f>
        <v>1</v>
      </c>
      <c r="J22" s="411">
        <f t="shared" si="2"/>
        <v>1</v>
      </c>
      <c r="K22" s="411">
        <f t="shared" si="2"/>
        <v>1</v>
      </c>
      <c r="L22" s="376">
        <f t="shared" si="2"/>
        <v>1</v>
      </c>
      <c r="M22" s="376">
        <f t="shared" si="2"/>
        <v>1</v>
      </c>
      <c r="N22" s="377"/>
      <c r="O22" s="12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6:43">
      <c r="F23" s="127"/>
      <c r="G23" s="374" t="s">
        <v>110</v>
      </c>
      <c r="H23" s="379" t="s">
        <v>797</v>
      </c>
      <c r="I23" s="411">
        <f>'ф.2.1 ИндИнф (Ин)'!J57</f>
        <v>1</v>
      </c>
      <c r="J23" s="411">
        <f t="shared" si="2"/>
        <v>1</v>
      </c>
      <c r="K23" s="411">
        <f t="shared" si="2"/>
        <v>1</v>
      </c>
      <c r="L23" s="376">
        <f t="shared" si="2"/>
        <v>1</v>
      </c>
      <c r="M23" s="376">
        <f t="shared" si="2"/>
        <v>1</v>
      </c>
      <c r="N23" s="377"/>
      <c r="O23" s="12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6:43">
      <c r="F24" s="127"/>
      <c r="G24" s="374" t="s">
        <v>111</v>
      </c>
      <c r="H24" s="379" t="s">
        <v>798</v>
      </c>
      <c r="I24" s="411">
        <f>'ф.2.1 ИндИнф (Ин)'!J59</f>
        <v>3</v>
      </c>
      <c r="J24" s="411">
        <f t="shared" ref="J24:M26" si="3">I24*(1-$I$10)</f>
        <v>2.9550000000000001</v>
      </c>
      <c r="K24" s="411">
        <f t="shared" si="3"/>
        <v>2.9106749999999999</v>
      </c>
      <c r="L24" s="376">
        <f t="shared" si="3"/>
        <v>2.8670148749999997</v>
      </c>
      <c r="M24" s="376">
        <f t="shared" si="3"/>
        <v>2.8240096518749995</v>
      </c>
      <c r="N24" s="377"/>
      <c r="O24" s="12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</row>
    <row r="25" spans="6:43">
      <c r="F25" s="127"/>
      <c r="G25" s="374" t="s">
        <v>112</v>
      </c>
      <c r="H25" s="379" t="s">
        <v>799</v>
      </c>
      <c r="I25" s="411">
        <f>'ф.2.1 ИндИнф (Ин)'!J62</f>
        <v>2</v>
      </c>
      <c r="J25" s="411">
        <f t="shared" si="3"/>
        <v>1.97</v>
      </c>
      <c r="K25" s="411">
        <f t="shared" si="3"/>
        <v>1.94045</v>
      </c>
      <c r="L25" s="376">
        <f t="shared" si="3"/>
        <v>1.91134325</v>
      </c>
      <c r="M25" s="376">
        <f t="shared" si="3"/>
        <v>1.88267310125</v>
      </c>
      <c r="N25" s="377"/>
      <c r="O25" s="12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</row>
    <row r="26" spans="6:43" ht="12" thickBot="1">
      <c r="F26" s="127"/>
      <c r="G26" s="380" t="s">
        <v>113</v>
      </c>
      <c r="H26" s="381" t="s">
        <v>800</v>
      </c>
      <c r="I26" s="412">
        <f>'ф.2.1 ИндИнф (Ин)'!J63</f>
        <v>1</v>
      </c>
      <c r="J26" s="412">
        <f t="shared" si="3"/>
        <v>0.98499999999999999</v>
      </c>
      <c r="K26" s="412">
        <f t="shared" si="3"/>
        <v>0.970225</v>
      </c>
      <c r="L26" s="382">
        <f t="shared" si="3"/>
        <v>0.95567162500000002</v>
      </c>
      <c r="M26" s="382">
        <f t="shared" si="3"/>
        <v>0.94133655062499999</v>
      </c>
      <c r="N26" s="383"/>
      <c r="O26" s="12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6:43">
      <c r="F27" s="127"/>
      <c r="G27" s="370" t="s">
        <v>850</v>
      </c>
      <c r="H27" s="371" t="s">
        <v>839</v>
      </c>
      <c r="I27" s="417">
        <f>'ф.2.2 ИндИспол (Ис)'!M51</f>
        <v>0.39374999999999999</v>
      </c>
      <c r="J27" s="413"/>
      <c r="K27" s="413"/>
      <c r="L27" s="372"/>
      <c r="M27" s="372"/>
      <c r="N27" s="373"/>
      <c r="O27" s="12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</row>
    <row r="28" spans="6:43">
      <c r="F28" s="127"/>
      <c r="G28" s="374" t="s">
        <v>10</v>
      </c>
      <c r="H28" s="379" t="s">
        <v>788</v>
      </c>
      <c r="I28" s="411">
        <f>'ф.2.2 ИндИспол (Ис)'!J38</f>
        <v>30</v>
      </c>
      <c r="J28" s="411">
        <f t="shared" ref="J28:M32" si="4">I28*(1-$I$10)</f>
        <v>29.55</v>
      </c>
      <c r="K28" s="411">
        <f t="shared" si="4"/>
        <v>29.106750000000002</v>
      </c>
      <c r="L28" s="376">
        <f t="shared" si="4"/>
        <v>28.670148750000003</v>
      </c>
      <c r="M28" s="376">
        <f t="shared" si="4"/>
        <v>28.240096518750001</v>
      </c>
      <c r="N28" s="377"/>
      <c r="O28" s="12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</row>
    <row r="29" spans="6:43">
      <c r="F29" s="127"/>
      <c r="G29" s="374" t="s">
        <v>9</v>
      </c>
      <c r="H29" s="375" t="s">
        <v>789</v>
      </c>
      <c r="I29" s="411">
        <f>'ф.2.2 ИндИспол (Ис)'!J40</f>
        <v>24</v>
      </c>
      <c r="J29" s="411">
        <f t="shared" si="4"/>
        <v>23.64</v>
      </c>
      <c r="K29" s="411">
        <f t="shared" si="4"/>
        <v>23.285399999999999</v>
      </c>
      <c r="L29" s="376">
        <f t="shared" si="4"/>
        <v>22.936118999999998</v>
      </c>
      <c r="M29" s="376">
        <f t="shared" si="4"/>
        <v>22.592077214999996</v>
      </c>
      <c r="N29" s="377"/>
      <c r="O29" s="12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</row>
    <row r="30" spans="6:43">
      <c r="F30" s="127"/>
      <c r="G30" s="374" t="s">
        <v>8</v>
      </c>
      <c r="H30" s="375" t="s">
        <v>790</v>
      </c>
      <c r="I30" s="411">
        <f>'ф.2.2 ИндИспол (Ис)'!J41</f>
        <v>24</v>
      </c>
      <c r="J30" s="411">
        <f t="shared" si="4"/>
        <v>23.64</v>
      </c>
      <c r="K30" s="411">
        <f t="shared" si="4"/>
        <v>23.285399999999999</v>
      </c>
      <c r="L30" s="376">
        <f t="shared" si="4"/>
        <v>22.936118999999998</v>
      </c>
      <c r="M30" s="376">
        <f t="shared" si="4"/>
        <v>22.592077214999996</v>
      </c>
      <c r="N30" s="377"/>
      <c r="O30" s="12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</row>
    <row r="31" spans="6:43">
      <c r="F31" s="127"/>
      <c r="G31" s="374" t="s">
        <v>37</v>
      </c>
      <c r="H31" s="379" t="s">
        <v>801</v>
      </c>
      <c r="I31" s="411">
        <f>'ф.2.2 ИндИспол (Ис)'!J42</f>
        <v>0</v>
      </c>
      <c r="J31" s="411">
        <f t="shared" si="4"/>
        <v>0</v>
      </c>
      <c r="K31" s="411">
        <f t="shared" si="4"/>
        <v>0</v>
      </c>
      <c r="L31" s="376">
        <f t="shared" si="4"/>
        <v>0</v>
      </c>
      <c r="M31" s="376">
        <f t="shared" si="4"/>
        <v>0</v>
      </c>
      <c r="N31" s="377"/>
      <c r="O31" s="12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</row>
    <row r="32" spans="6:43">
      <c r="F32" s="127"/>
      <c r="G32" s="374" t="s">
        <v>36</v>
      </c>
      <c r="H32" s="379" t="s">
        <v>793</v>
      </c>
      <c r="I32" s="411">
        <f>'ф.2.2 ИндИспол (Ис)'!J44</f>
        <v>1.5</v>
      </c>
      <c r="J32" s="411">
        <f t="shared" si="4"/>
        <v>1.4775</v>
      </c>
      <c r="K32" s="411">
        <f t="shared" si="4"/>
        <v>1.4553375</v>
      </c>
      <c r="L32" s="376">
        <f t="shared" si="4"/>
        <v>1.4335074374999999</v>
      </c>
      <c r="M32" s="376">
        <f t="shared" si="4"/>
        <v>1.4120048259374998</v>
      </c>
      <c r="N32" s="377"/>
      <c r="O32" s="12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</row>
    <row r="33" spans="6:43">
      <c r="F33" s="127"/>
      <c r="G33" s="374" t="s">
        <v>35</v>
      </c>
      <c r="H33" s="379" t="s">
        <v>802</v>
      </c>
      <c r="I33" s="411">
        <f>'ф.2.2 ИндИспол (Ис)'!J47</f>
        <v>1</v>
      </c>
      <c r="J33" s="411">
        <f>I33</f>
        <v>1</v>
      </c>
      <c r="K33" s="411">
        <f>J33</f>
        <v>1</v>
      </c>
      <c r="L33" s="376">
        <f>K33</f>
        <v>1</v>
      </c>
      <c r="M33" s="376">
        <f>L33</f>
        <v>1</v>
      </c>
      <c r="N33" s="377"/>
      <c r="O33" s="12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</row>
    <row r="34" spans="6:43">
      <c r="F34" s="127"/>
      <c r="G34" s="374" t="s">
        <v>114</v>
      </c>
      <c r="H34" s="379" t="s">
        <v>803</v>
      </c>
      <c r="I34" s="411">
        <f>'ф.2.2 ИндИспол (Ис)'!J48</f>
        <v>0</v>
      </c>
      <c r="J34" s="411">
        <f t="shared" ref="J34:M35" si="5">I34*(1-$I$10)</f>
        <v>0</v>
      </c>
      <c r="K34" s="411">
        <f t="shared" si="5"/>
        <v>0</v>
      </c>
      <c r="L34" s="376">
        <f t="shared" si="5"/>
        <v>0</v>
      </c>
      <c r="M34" s="376">
        <f t="shared" si="5"/>
        <v>0</v>
      </c>
      <c r="N34" s="377"/>
      <c r="O34" s="12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</row>
    <row r="35" spans="6:43" ht="12" thickBot="1">
      <c r="F35" s="127"/>
      <c r="G35" s="380" t="s">
        <v>115</v>
      </c>
      <c r="H35" s="381" t="s">
        <v>804</v>
      </c>
      <c r="I35" s="412">
        <f>'ф.2.2 ИндИспол (Ис)'!J50</f>
        <v>0</v>
      </c>
      <c r="J35" s="412">
        <f t="shared" si="5"/>
        <v>0</v>
      </c>
      <c r="K35" s="412">
        <f t="shared" si="5"/>
        <v>0</v>
      </c>
      <c r="L35" s="382">
        <f t="shared" si="5"/>
        <v>0</v>
      </c>
      <c r="M35" s="382">
        <f t="shared" si="5"/>
        <v>0</v>
      </c>
      <c r="N35" s="383"/>
      <c r="O35" s="12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</row>
    <row r="36" spans="6:43" ht="22.5" hidden="1">
      <c r="F36" s="127"/>
      <c r="G36" s="370" t="s">
        <v>371</v>
      </c>
      <c r="H36" s="371" t="s">
        <v>839</v>
      </c>
      <c r="I36" s="417">
        <f>'ф.2.2 ИндИспол (Ис) (2012)'!M59</f>
        <v>1.07</v>
      </c>
      <c r="J36" s="413"/>
      <c r="K36" s="413"/>
      <c r="L36" s="372"/>
      <c r="M36" s="372"/>
      <c r="N36" s="544"/>
      <c r="O36" s="12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</row>
    <row r="37" spans="6:43" ht="15" hidden="1" customHeight="1" thickBot="1">
      <c r="F37" s="127"/>
      <c r="G37" s="374" t="s">
        <v>10</v>
      </c>
      <c r="H37" s="379" t="s">
        <v>905</v>
      </c>
      <c r="I37" s="545">
        <f>'ф.2.2 ИндИспол (Ис) (2012)'!M39</f>
        <v>0.375</v>
      </c>
      <c r="J37" s="412">
        <f t="shared" ref="J37:M52" si="6">I37*(1-$I$10)</f>
        <v>0.36937500000000001</v>
      </c>
      <c r="K37" s="412">
        <f t="shared" si="6"/>
        <v>0.36383437499999999</v>
      </c>
      <c r="L37" s="412">
        <f t="shared" si="6"/>
        <v>0.35837685937499997</v>
      </c>
      <c r="M37" s="412">
        <f t="shared" si="6"/>
        <v>0.35300120648437494</v>
      </c>
      <c r="N37" s="544"/>
      <c r="O37" s="12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</row>
    <row r="38" spans="6:43" ht="15" hidden="1" customHeight="1" thickBot="1">
      <c r="F38" s="127"/>
      <c r="G38" s="374" t="s">
        <v>9</v>
      </c>
      <c r="H38" s="375" t="s">
        <v>39</v>
      </c>
      <c r="I38" s="545">
        <f>'ф.2.2 ИндИспол (Ис) (2012)'!M40</f>
        <v>0.25</v>
      </c>
      <c r="J38" s="412">
        <f t="shared" si="6"/>
        <v>0.24625</v>
      </c>
      <c r="K38" s="412">
        <f t="shared" si="6"/>
        <v>0.24255625</v>
      </c>
      <c r="L38" s="412">
        <f t="shared" si="6"/>
        <v>0.23891790625000001</v>
      </c>
      <c r="M38" s="412">
        <f t="shared" si="6"/>
        <v>0.23533413765625</v>
      </c>
      <c r="N38" s="544"/>
      <c r="O38" s="12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</row>
    <row r="39" spans="6:43" ht="15" hidden="1" customHeight="1" thickBot="1">
      <c r="F39" s="127"/>
      <c r="G39" s="374" t="s">
        <v>8</v>
      </c>
      <c r="H39" s="375" t="s">
        <v>38</v>
      </c>
      <c r="I39" s="545">
        <f>'ф.2.2 ИндИспол (Ис) (2012)'!M41</f>
        <v>0.5</v>
      </c>
      <c r="J39" s="412">
        <f t="shared" si="6"/>
        <v>0.49249999999999999</v>
      </c>
      <c r="K39" s="412">
        <f t="shared" si="6"/>
        <v>0.4851125</v>
      </c>
      <c r="L39" s="412">
        <f t="shared" si="6"/>
        <v>0.47783581250000001</v>
      </c>
      <c r="M39" s="412">
        <f t="shared" si="6"/>
        <v>0.4706682753125</v>
      </c>
      <c r="N39" s="544"/>
      <c r="O39" s="12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</row>
    <row r="40" spans="6:43" ht="15" hidden="1" customHeight="1" thickBot="1">
      <c r="F40" s="127"/>
      <c r="G40" s="374" t="s">
        <v>37</v>
      </c>
      <c r="H40" s="379" t="s">
        <v>850</v>
      </c>
      <c r="I40" s="545">
        <f>'ф.2.2 ИндИспол (Ис) (2012)'!M42</f>
        <v>0.41666666666666669</v>
      </c>
      <c r="J40" s="412">
        <f t="shared" si="6"/>
        <v>0.41041666666666665</v>
      </c>
      <c r="K40" s="412">
        <f t="shared" si="6"/>
        <v>0.40426041666666662</v>
      </c>
      <c r="L40" s="412">
        <f t="shared" si="6"/>
        <v>0.39819651041666659</v>
      </c>
      <c r="M40" s="412">
        <f t="shared" si="6"/>
        <v>0.39222356276041659</v>
      </c>
      <c r="N40" s="544"/>
      <c r="O40" s="12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</row>
    <row r="41" spans="6:43" ht="15" hidden="1" customHeight="1" thickBot="1">
      <c r="F41" s="127"/>
      <c r="G41" s="374" t="s">
        <v>36</v>
      </c>
      <c r="H41" s="379" t="s">
        <v>10</v>
      </c>
      <c r="I41" s="545">
        <f>'ф.2.2 ИндИспол (Ис) (2012)'!M43</f>
        <v>0.5</v>
      </c>
      <c r="J41" s="412">
        <f t="shared" si="6"/>
        <v>0.49249999999999999</v>
      </c>
      <c r="K41" s="412">
        <f t="shared" si="6"/>
        <v>0.4851125</v>
      </c>
      <c r="L41" s="412">
        <f>K41*(1-$I$10)</f>
        <v>0.47783581250000001</v>
      </c>
      <c r="M41" s="412">
        <f>L41*(1-$I$10)</f>
        <v>0.4706682753125</v>
      </c>
      <c r="N41" s="544"/>
      <c r="O41" s="12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</row>
    <row r="42" spans="6:43" ht="15" hidden="1" customHeight="1" thickBot="1">
      <c r="F42" s="127"/>
      <c r="G42" s="374" t="s">
        <v>35</v>
      </c>
      <c r="H42" s="379" t="s">
        <v>9</v>
      </c>
      <c r="I42" s="545">
        <f>'ф.2.2 ИндИспол (Ис) (2012)'!M44</f>
        <v>0.25</v>
      </c>
      <c r="J42" s="412">
        <f t="shared" si="6"/>
        <v>0.24625</v>
      </c>
      <c r="K42" s="412">
        <f t="shared" si="6"/>
        <v>0.24255625</v>
      </c>
      <c r="L42" s="412">
        <f t="shared" si="6"/>
        <v>0.23891790625000001</v>
      </c>
      <c r="M42" s="412">
        <f t="shared" si="6"/>
        <v>0.23533413765625</v>
      </c>
      <c r="N42" s="544"/>
      <c r="O42" s="12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</row>
    <row r="43" spans="6:43" ht="15" hidden="1" customHeight="1" thickBot="1">
      <c r="F43" s="127"/>
      <c r="G43" s="374" t="s">
        <v>114</v>
      </c>
      <c r="H43" s="379" t="s">
        <v>119</v>
      </c>
      <c r="I43" s="545">
        <f>'ф.2.2 ИндИспол (Ис) (2012)'!M45</f>
        <v>0.25</v>
      </c>
      <c r="J43" s="412">
        <f t="shared" si="6"/>
        <v>0.24625</v>
      </c>
      <c r="K43" s="412">
        <f t="shared" si="6"/>
        <v>0.24255625</v>
      </c>
      <c r="L43" s="412">
        <f t="shared" si="6"/>
        <v>0.23891790625000001</v>
      </c>
      <c r="M43" s="412">
        <f t="shared" si="6"/>
        <v>0.23533413765625</v>
      </c>
      <c r="N43" s="544"/>
      <c r="O43" s="12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</row>
    <row r="44" spans="6:43" ht="15" hidden="1" customHeight="1" thickBot="1">
      <c r="F44" s="127"/>
      <c r="G44" s="380" t="s">
        <v>115</v>
      </c>
      <c r="H44" s="381" t="s">
        <v>334</v>
      </c>
      <c r="I44" s="545">
        <f>'ф.2.2 ИндИспол (Ис) (2012)'!M46</f>
        <v>0.25</v>
      </c>
      <c r="J44" s="412">
        <f t="shared" si="6"/>
        <v>0.24625</v>
      </c>
      <c r="K44" s="412">
        <f t="shared" si="6"/>
        <v>0.24255625</v>
      </c>
      <c r="L44" s="412">
        <f t="shared" si="6"/>
        <v>0.23891790625000001</v>
      </c>
      <c r="M44" s="412">
        <f t="shared" si="6"/>
        <v>0.23533413765625</v>
      </c>
      <c r="N44" s="544"/>
      <c r="O44" s="12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</row>
    <row r="45" spans="6:43" ht="15" hidden="1" customHeight="1" thickBot="1">
      <c r="F45" s="127"/>
      <c r="G45" s="374" t="s">
        <v>372</v>
      </c>
      <c r="H45" s="379" t="s">
        <v>8</v>
      </c>
      <c r="I45" s="545">
        <f>'ф.2.2 ИндИспол (Ис) (2012)'!M47</f>
        <v>0.5</v>
      </c>
      <c r="J45" s="412">
        <f t="shared" si="6"/>
        <v>0.49249999999999999</v>
      </c>
      <c r="K45" s="412">
        <f t="shared" si="6"/>
        <v>0.4851125</v>
      </c>
      <c r="L45" s="412">
        <f t="shared" si="6"/>
        <v>0.47783581250000001</v>
      </c>
      <c r="M45" s="412">
        <f t="shared" si="6"/>
        <v>0.4706682753125</v>
      </c>
      <c r="N45" s="544"/>
      <c r="O45" s="12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</row>
    <row r="46" spans="6:43" ht="15" hidden="1" customHeight="1" thickBot="1">
      <c r="F46" s="127"/>
      <c r="G46" s="374" t="s">
        <v>373</v>
      </c>
      <c r="H46" s="375" t="s">
        <v>851</v>
      </c>
      <c r="I46" s="545">
        <f>'ф.2.2 ИндИспол (Ис) (2012)'!M48</f>
        <v>0.5</v>
      </c>
      <c r="J46" s="412">
        <f t="shared" si="6"/>
        <v>0.49249999999999999</v>
      </c>
      <c r="K46" s="412">
        <f t="shared" si="6"/>
        <v>0.4851125</v>
      </c>
      <c r="L46" s="412">
        <f t="shared" si="6"/>
        <v>0.47783581250000001</v>
      </c>
      <c r="M46" s="412">
        <f t="shared" si="6"/>
        <v>0.4706682753125</v>
      </c>
      <c r="N46" s="544"/>
      <c r="O46" s="12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</row>
    <row r="47" spans="6:43" ht="15" hidden="1" customHeight="1" thickBot="1">
      <c r="F47" s="127"/>
      <c r="G47" s="374" t="s">
        <v>374</v>
      </c>
      <c r="H47" s="375" t="s">
        <v>34</v>
      </c>
      <c r="I47" s="545">
        <f>'ф.2.2 ИндИспол (Ис) (2012)'!M49</f>
        <v>0.5</v>
      </c>
      <c r="J47" s="412">
        <f t="shared" si="6"/>
        <v>0.49249999999999999</v>
      </c>
      <c r="K47" s="412">
        <f t="shared" si="6"/>
        <v>0.4851125</v>
      </c>
      <c r="L47" s="412">
        <f t="shared" si="6"/>
        <v>0.47783581250000001</v>
      </c>
      <c r="M47" s="412">
        <f t="shared" si="6"/>
        <v>0.4706682753125</v>
      </c>
      <c r="N47" s="544"/>
      <c r="O47" s="12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</row>
    <row r="48" spans="6:43" ht="15" hidden="1" customHeight="1" thickBot="1">
      <c r="F48" s="127"/>
      <c r="G48" s="374" t="s">
        <v>375</v>
      </c>
      <c r="H48" s="379" t="s">
        <v>21</v>
      </c>
      <c r="I48" s="545">
        <f>'ф.2.2 ИндИспол (Ис) (2012)'!M50</f>
        <v>0.2</v>
      </c>
      <c r="J48" s="412">
        <f t="shared" si="6"/>
        <v>0.19700000000000001</v>
      </c>
      <c r="K48" s="412">
        <f t="shared" si="6"/>
        <v>0.194045</v>
      </c>
      <c r="L48" s="412">
        <f t="shared" si="6"/>
        <v>0.19113432499999999</v>
      </c>
      <c r="M48" s="412">
        <f t="shared" si="6"/>
        <v>0.188267310125</v>
      </c>
      <c r="N48" s="544"/>
      <c r="O48" s="12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</row>
    <row r="49" spans="6:43" ht="15" hidden="1" customHeight="1" thickBot="1">
      <c r="F49" s="127"/>
      <c r="G49" s="374" t="s">
        <v>376</v>
      </c>
      <c r="H49" s="379" t="s">
        <v>33</v>
      </c>
      <c r="I49" s="545">
        <f>'ф.2.2 ИндИспол (Ис) (2012)'!M51</f>
        <v>0.2</v>
      </c>
      <c r="J49" s="412">
        <f t="shared" si="6"/>
        <v>0.19700000000000001</v>
      </c>
      <c r="K49" s="412">
        <f t="shared" si="6"/>
        <v>0.194045</v>
      </c>
      <c r="L49" s="412">
        <f t="shared" si="6"/>
        <v>0.19113432499999999</v>
      </c>
      <c r="M49" s="412">
        <f t="shared" si="6"/>
        <v>0.188267310125</v>
      </c>
      <c r="N49" s="544"/>
      <c r="O49" s="12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</row>
    <row r="50" spans="6:43" ht="15" hidden="1" customHeight="1" thickBot="1">
      <c r="F50" s="127"/>
      <c r="G50" s="374" t="s">
        <v>377</v>
      </c>
      <c r="H50" s="379" t="s">
        <v>20</v>
      </c>
      <c r="I50" s="545">
        <f>'ф.2.2 ИндИспол (Ис) (2012)'!M52</f>
        <v>2</v>
      </c>
      <c r="J50" s="412">
        <f t="shared" si="6"/>
        <v>1.97</v>
      </c>
      <c r="K50" s="412">
        <f t="shared" si="6"/>
        <v>1.94045</v>
      </c>
      <c r="L50" s="412">
        <f t="shared" si="6"/>
        <v>1.91134325</v>
      </c>
      <c r="M50" s="412">
        <f t="shared" si="6"/>
        <v>1.88267310125</v>
      </c>
      <c r="N50" s="544"/>
      <c r="O50" s="12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</row>
    <row r="51" spans="6:43" ht="15" hidden="1" customHeight="1" thickBot="1">
      <c r="F51" s="127"/>
      <c r="G51" s="374" t="s">
        <v>378</v>
      </c>
      <c r="H51" s="379" t="s">
        <v>32</v>
      </c>
      <c r="I51" s="545">
        <f>'ф.2.2 ИндИспол (Ис) (2012)'!M53</f>
        <v>2</v>
      </c>
      <c r="J51" s="412">
        <f t="shared" si="6"/>
        <v>1.97</v>
      </c>
      <c r="K51" s="412">
        <f t="shared" si="6"/>
        <v>1.94045</v>
      </c>
      <c r="L51" s="412">
        <f t="shared" si="6"/>
        <v>1.91134325</v>
      </c>
      <c r="M51" s="412">
        <f t="shared" si="6"/>
        <v>1.88267310125</v>
      </c>
      <c r="N51" s="544"/>
      <c r="O51" s="12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</row>
    <row r="52" spans="6:43" ht="15" hidden="1" customHeight="1" thickBot="1">
      <c r="F52" s="127"/>
      <c r="G52" s="380" t="s">
        <v>379</v>
      </c>
      <c r="H52" s="381" t="s">
        <v>19</v>
      </c>
      <c r="I52" s="545">
        <f>'ф.2.2 ИндИспол (Ис) (2012)'!M54</f>
        <v>2</v>
      </c>
      <c r="J52" s="412">
        <f t="shared" si="6"/>
        <v>1.97</v>
      </c>
      <c r="K52" s="412">
        <f t="shared" si="6"/>
        <v>1.94045</v>
      </c>
      <c r="L52" s="412">
        <f t="shared" si="6"/>
        <v>1.91134325</v>
      </c>
      <c r="M52" s="412">
        <f t="shared" si="6"/>
        <v>1.88267310125</v>
      </c>
      <c r="N52" s="544"/>
      <c r="O52" s="12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</row>
    <row r="53" spans="6:43" ht="15" hidden="1" customHeight="1" thickBot="1">
      <c r="F53" s="127"/>
      <c r="G53" s="374" t="s">
        <v>380</v>
      </c>
      <c r="H53" s="379" t="s">
        <v>26</v>
      </c>
      <c r="I53" s="545">
        <f>'ф.2.2 ИндИспол (Ис) (2012)'!M55</f>
        <v>2</v>
      </c>
      <c r="J53" s="412">
        <f>I53*(1-$I$10)</f>
        <v>1.97</v>
      </c>
      <c r="K53" s="412">
        <f t="shared" ref="J53:M56" si="7">J53*(1-$I$10)</f>
        <v>1.94045</v>
      </c>
      <c r="L53" s="412">
        <f>K53*(1-$I$10)</f>
        <v>1.91134325</v>
      </c>
      <c r="M53" s="412">
        <f t="shared" si="7"/>
        <v>1.88267310125</v>
      </c>
      <c r="N53" s="544"/>
      <c r="O53" s="12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</row>
    <row r="54" spans="6:43" ht="15" hidden="1" customHeight="1" thickBot="1">
      <c r="F54" s="127"/>
      <c r="G54" s="374" t="s">
        <v>381</v>
      </c>
      <c r="H54" s="375" t="s">
        <v>25</v>
      </c>
      <c r="I54" s="545">
        <f>'ф.2.2 ИндИспол (Ис) (2012)'!M56</f>
        <v>2</v>
      </c>
      <c r="J54" s="412">
        <f t="shared" si="7"/>
        <v>1.97</v>
      </c>
      <c r="K54" s="412">
        <f t="shared" si="7"/>
        <v>1.94045</v>
      </c>
      <c r="L54" s="412">
        <f t="shared" si="7"/>
        <v>1.91134325</v>
      </c>
      <c r="M54" s="412">
        <f t="shared" si="7"/>
        <v>1.88267310125</v>
      </c>
      <c r="N54" s="544"/>
      <c r="O54" s="12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</row>
    <row r="55" spans="6:43" ht="15" hidden="1" customHeight="1" thickBot="1">
      <c r="F55" s="127"/>
      <c r="G55" s="374" t="s">
        <v>382</v>
      </c>
      <c r="H55" s="546" t="s">
        <v>18</v>
      </c>
      <c r="I55" s="545">
        <f>'ф.2.2 ИндИспол (Ис) (2012)'!M57</f>
        <v>2</v>
      </c>
      <c r="J55" s="412">
        <f t="shared" si="7"/>
        <v>1.97</v>
      </c>
      <c r="K55" s="412">
        <f t="shared" si="7"/>
        <v>1.94045</v>
      </c>
      <c r="L55" s="412">
        <f t="shared" si="7"/>
        <v>1.91134325</v>
      </c>
      <c r="M55" s="412">
        <f t="shared" si="7"/>
        <v>1.88267310125</v>
      </c>
      <c r="N55" s="544"/>
      <c r="O55" s="12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</row>
    <row r="56" spans="6:43" ht="15" hidden="1" customHeight="1" thickBot="1">
      <c r="F56" s="127"/>
      <c r="G56" s="374" t="s">
        <v>383</v>
      </c>
      <c r="H56" s="546" t="s">
        <v>369</v>
      </c>
      <c r="I56" s="545">
        <f>'ф.2.2 ИндИспол (Ис) (2012)'!M58</f>
        <v>2</v>
      </c>
      <c r="J56" s="412">
        <f t="shared" si="7"/>
        <v>1.97</v>
      </c>
      <c r="K56" s="412">
        <f t="shared" si="7"/>
        <v>1.94045</v>
      </c>
      <c r="L56" s="412">
        <f t="shared" si="7"/>
        <v>1.91134325</v>
      </c>
      <c r="M56" s="412">
        <f t="shared" si="7"/>
        <v>1.88267310125</v>
      </c>
      <c r="N56" s="544"/>
      <c r="O56" s="12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</row>
    <row r="57" spans="6:43">
      <c r="F57" s="127"/>
      <c r="G57" s="370" t="s">
        <v>851</v>
      </c>
      <c r="H57" s="384" t="s">
        <v>840</v>
      </c>
      <c r="I57" s="417">
        <f>'ф.2.3 ИндРезульт (Рс)'!M69</f>
        <v>1.7666666666666668</v>
      </c>
      <c r="J57" s="414"/>
      <c r="K57" s="414"/>
      <c r="L57" s="385"/>
      <c r="M57" s="385"/>
      <c r="N57" s="373"/>
      <c r="O57" s="12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</row>
    <row r="58" spans="6:43">
      <c r="F58" s="127"/>
      <c r="G58" s="374" t="s">
        <v>34</v>
      </c>
      <c r="H58" s="386" t="s">
        <v>815</v>
      </c>
      <c r="I58" s="411">
        <f>'ф.2.3 ИндРезульт (Рс)'!J47</f>
        <v>1</v>
      </c>
      <c r="J58" s="411">
        <f>I58</f>
        <v>1</v>
      </c>
      <c r="K58" s="411">
        <f>J58</f>
        <v>1</v>
      </c>
      <c r="L58" s="376">
        <f>K58</f>
        <v>1</v>
      </c>
      <c r="M58" s="376">
        <f>L58</f>
        <v>1</v>
      </c>
      <c r="N58" s="377"/>
      <c r="O58" s="12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</row>
    <row r="59" spans="6:43">
      <c r="F59" s="127"/>
      <c r="G59" s="374" t="s">
        <v>88</v>
      </c>
      <c r="H59" s="386" t="s">
        <v>788</v>
      </c>
      <c r="I59" s="387"/>
      <c r="J59" s="415"/>
      <c r="K59" s="415"/>
      <c r="L59" s="387"/>
      <c r="M59" s="387"/>
      <c r="N59" s="377"/>
      <c r="O59" s="12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</row>
    <row r="60" spans="6:43">
      <c r="F60" s="127"/>
      <c r="G60" s="374" t="s">
        <v>824</v>
      </c>
      <c r="H60" s="386" t="s">
        <v>816</v>
      </c>
      <c r="I60" s="387"/>
      <c r="J60" s="415"/>
      <c r="K60" s="415"/>
      <c r="L60" s="387"/>
      <c r="M60" s="387"/>
      <c r="N60" s="377"/>
      <c r="O60" s="12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</row>
    <row r="61" spans="6:43">
      <c r="F61" s="127"/>
      <c r="G61" s="374" t="s">
        <v>825</v>
      </c>
      <c r="H61" s="386" t="s">
        <v>793</v>
      </c>
      <c r="I61" s="411">
        <f>'ф.2.3 ИндРезульт (Рс)'!J50</f>
        <v>2</v>
      </c>
      <c r="J61" s="411">
        <f t="shared" ref="J61:M63" si="8">I61*(1-$I$10)</f>
        <v>1.97</v>
      </c>
      <c r="K61" s="411">
        <f t="shared" si="8"/>
        <v>1.94045</v>
      </c>
      <c r="L61" s="376">
        <f t="shared" si="8"/>
        <v>1.91134325</v>
      </c>
      <c r="M61" s="376">
        <f t="shared" si="8"/>
        <v>1.88267310125</v>
      </c>
      <c r="N61" s="377"/>
      <c r="O61" s="12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</row>
    <row r="62" spans="6:43">
      <c r="F62" s="127"/>
      <c r="G62" s="374" t="s">
        <v>826</v>
      </c>
      <c r="H62" s="386" t="s">
        <v>794</v>
      </c>
      <c r="I62" s="411">
        <f>'ф.2.3 ИндРезульт (Рс)'!J51</f>
        <v>20</v>
      </c>
      <c r="J62" s="411">
        <f>I62*(1-$I$10)</f>
        <v>19.7</v>
      </c>
      <c r="K62" s="411">
        <f t="shared" si="8"/>
        <v>19.404499999999999</v>
      </c>
      <c r="L62" s="376">
        <f t="shared" si="8"/>
        <v>19.113432499999998</v>
      </c>
      <c r="M62" s="376">
        <f t="shared" si="8"/>
        <v>18.826731012499998</v>
      </c>
      <c r="N62" s="377"/>
      <c r="O62" s="12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</row>
    <row r="63" spans="6:43">
      <c r="F63" s="127"/>
      <c r="G63" s="374" t="s">
        <v>827</v>
      </c>
      <c r="H63" s="386" t="s">
        <v>795</v>
      </c>
      <c r="I63" s="411">
        <f>'ф.2.3 ИндРезульт (Рс)'!J52</f>
        <v>0</v>
      </c>
      <c r="J63" s="411">
        <f t="shared" si="8"/>
        <v>0</v>
      </c>
      <c r="K63" s="411">
        <f>J63*(1-$I$10)</f>
        <v>0</v>
      </c>
      <c r="L63" s="376">
        <f t="shared" si="8"/>
        <v>0</v>
      </c>
      <c r="M63" s="376">
        <f t="shared" si="8"/>
        <v>0</v>
      </c>
      <c r="N63" s="377"/>
      <c r="O63" s="12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</row>
    <row r="64" spans="6:43">
      <c r="F64" s="127"/>
      <c r="G64" s="374" t="s">
        <v>828</v>
      </c>
      <c r="H64" s="386" t="s">
        <v>817</v>
      </c>
      <c r="I64" s="411">
        <f>'ф.2.3 ИндРезульт (Рс)'!J53</f>
        <v>0</v>
      </c>
      <c r="J64" s="411">
        <f t="shared" ref="J64:M73" si="9">I64*(1-$I$10)</f>
        <v>0</v>
      </c>
      <c r="K64" s="411">
        <f t="shared" si="9"/>
        <v>0</v>
      </c>
      <c r="L64" s="376">
        <f t="shared" si="9"/>
        <v>0</v>
      </c>
      <c r="M64" s="376">
        <f t="shared" si="9"/>
        <v>0</v>
      </c>
      <c r="N64" s="377"/>
      <c r="O64" s="12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</row>
    <row r="65" spans="6:46">
      <c r="F65" s="127"/>
      <c r="G65" s="374" t="s">
        <v>829</v>
      </c>
      <c r="H65" s="386" t="s">
        <v>818</v>
      </c>
      <c r="I65" s="411">
        <f>'ф.2.3 ИндРезульт (Рс)'!J54</f>
        <v>1</v>
      </c>
      <c r="J65" s="411">
        <f t="shared" si="9"/>
        <v>0.98499999999999999</v>
      </c>
      <c r="K65" s="411">
        <f t="shared" si="9"/>
        <v>0.970225</v>
      </c>
      <c r="L65" s="376">
        <f t="shared" si="9"/>
        <v>0.95567162500000002</v>
      </c>
      <c r="M65" s="376">
        <f t="shared" si="9"/>
        <v>0.94133655062499999</v>
      </c>
      <c r="N65" s="377"/>
      <c r="O65" s="12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</row>
    <row r="66" spans="6:46">
      <c r="F66" s="127"/>
      <c r="G66" s="374" t="s">
        <v>830</v>
      </c>
      <c r="H66" s="386" t="s">
        <v>819</v>
      </c>
      <c r="I66" s="411">
        <f>'ф.2.3 ИндРезульт (Рс)'!J55</f>
        <v>9</v>
      </c>
      <c r="J66" s="411">
        <f t="shared" si="9"/>
        <v>8.8650000000000002</v>
      </c>
      <c r="K66" s="411">
        <f t="shared" si="9"/>
        <v>8.7320250000000001</v>
      </c>
      <c r="L66" s="376">
        <f t="shared" si="9"/>
        <v>8.6010446250000001</v>
      </c>
      <c r="M66" s="376">
        <f t="shared" si="9"/>
        <v>8.4720289556249995</v>
      </c>
      <c r="N66" s="377"/>
      <c r="O66" s="12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</row>
    <row r="67" spans="6:46">
      <c r="F67" s="127"/>
      <c r="G67" s="374" t="s">
        <v>831</v>
      </c>
      <c r="H67" s="386" t="s">
        <v>802</v>
      </c>
      <c r="I67" s="411">
        <f>'ф.2.3 ИндРезульт (Рс)'!J58</f>
        <v>30</v>
      </c>
      <c r="J67" s="411">
        <f t="shared" si="9"/>
        <v>29.55</v>
      </c>
      <c r="K67" s="411">
        <f t="shared" si="9"/>
        <v>29.106750000000002</v>
      </c>
      <c r="L67" s="376">
        <f t="shared" si="9"/>
        <v>28.670148750000003</v>
      </c>
      <c r="M67" s="376">
        <f t="shared" si="9"/>
        <v>28.240096518750001</v>
      </c>
      <c r="N67" s="377"/>
      <c r="O67" s="12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</row>
    <row r="68" spans="6:46">
      <c r="F68" s="127"/>
      <c r="G68" s="374" t="s">
        <v>832</v>
      </c>
      <c r="H68" s="386" t="s">
        <v>820</v>
      </c>
      <c r="I68" s="411">
        <f>'ф.2.3 ИндРезульт (Рс)'!J60</f>
        <v>0</v>
      </c>
      <c r="J68" s="411">
        <f t="shared" si="9"/>
        <v>0</v>
      </c>
      <c r="K68" s="411">
        <f t="shared" si="9"/>
        <v>0</v>
      </c>
      <c r="L68" s="376">
        <f t="shared" si="9"/>
        <v>0</v>
      </c>
      <c r="M68" s="376">
        <f t="shared" si="9"/>
        <v>0</v>
      </c>
      <c r="N68" s="377"/>
      <c r="O68" s="12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</row>
    <row r="69" spans="6:46">
      <c r="F69" s="127"/>
      <c r="G69" s="374" t="s">
        <v>833</v>
      </c>
      <c r="H69" s="386" t="s">
        <v>821</v>
      </c>
      <c r="I69" s="411">
        <f>'ф.2.3 ИндРезульт (Рс)'!J61</f>
        <v>0</v>
      </c>
      <c r="J69" s="411">
        <f t="shared" si="9"/>
        <v>0</v>
      </c>
      <c r="K69" s="411">
        <f t="shared" si="9"/>
        <v>0</v>
      </c>
      <c r="L69" s="376">
        <f t="shared" si="9"/>
        <v>0</v>
      </c>
      <c r="M69" s="376">
        <f t="shared" si="9"/>
        <v>0</v>
      </c>
      <c r="N69" s="377"/>
      <c r="O69" s="12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</row>
    <row r="70" spans="6:46">
      <c r="F70" s="127"/>
      <c r="G70" s="374" t="s">
        <v>834</v>
      </c>
      <c r="H70" s="386" t="s">
        <v>822</v>
      </c>
      <c r="I70" s="411">
        <f>'ф.2.3 ИндРезульт (Рс)'!J62</f>
        <v>0</v>
      </c>
      <c r="J70" s="411">
        <f t="shared" si="9"/>
        <v>0</v>
      </c>
      <c r="K70" s="411">
        <f t="shared" si="9"/>
        <v>0</v>
      </c>
      <c r="L70" s="376">
        <f t="shared" si="9"/>
        <v>0</v>
      </c>
      <c r="M70" s="376">
        <f t="shared" si="9"/>
        <v>0</v>
      </c>
      <c r="N70" s="377"/>
      <c r="O70" s="12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</row>
    <row r="71" spans="6:46">
      <c r="F71" s="127"/>
      <c r="G71" s="374" t="s">
        <v>835</v>
      </c>
      <c r="H71" s="386" t="s">
        <v>804</v>
      </c>
      <c r="I71" s="411">
        <f>'ф.2.3 ИндРезульт (Рс)'!J64</f>
        <v>0.76923076923076927</v>
      </c>
      <c r="J71" s="411">
        <f t="shared" si="9"/>
        <v>0.75769230769230778</v>
      </c>
      <c r="K71" s="411">
        <f t="shared" si="9"/>
        <v>0.74632692307692317</v>
      </c>
      <c r="L71" s="376">
        <f t="shared" si="9"/>
        <v>0.73513201923076932</v>
      </c>
      <c r="M71" s="376">
        <f t="shared" si="9"/>
        <v>0.72410503894230782</v>
      </c>
      <c r="N71" s="377"/>
      <c r="O71" s="12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</row>
    <row r="72" spans="6:46">
      <c r="F72" s="127"/>
      <c r="G72" s="374" t="s">
        <v>836</v>
      </c>
      <c r="H72" s="386" t="s">
        <v>798</v>
      </c>
      <c r="I72" s="411">
        <f>'ф.2.3 ИндРезульт (Рс)'!J67</f>
        <v>1</v>
      </c>
      <c r="J72" s="411">
        <f t="shared" si="9"/>
        <v>0.98499999999999999</v>
      </c>
      <c r="K72" s="411">
        <f t="shared" si="9"/>
        <v>0.970225</v>
      </c>
      <c r="L72" s="376">
        <f t="shared" si="9"/>
        <v>0.95567162500000002</v>
      </c>
      <c r="M72" s="376">
        <f t="shared" si="9"/>
        <v>0.94133655062499999</v>
      </c>
      <c r="N72" s="377"/>
      <c r="O72" s="12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</row>
    <row r="73" spans="6:46" ht="12" thickBot="1">
      <c r="F73" s="127"/>
      <c r="G73" s="380" t="s">
        <v>837</v>
      </c>
      <c r="H73" s="388" t="s">
        <v>823</v>
      </c>
      <c r="I73" s="412">
        <f>'ф.2.3 ИндРезульт (Рс)'!J68</f>
        <v>100</v>
      </c>
      <c r="J73" s="412">
        <f t="shared" si="9"/>
        <v>98.5</v>
      </c>
      <c r="K73" s="412">
        <f t="shared" si="9"/>
        <v>97.022499999999994</v>
      </c>
      <c r="L73" s="382">
        <f t="shared" si="9"/>
        <v>95.567162499999995</v>
      </c>
      <c r="M73" s="382">
        <f t="shared" si="9"/>
        <v>94.133655062499997</v>
      </c>
      <c r="N73" s="383"/>
      <c r="O73" s="12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</row>
    <row r="74" spans="6:46" ht="34.5" thickBot="1">
      <c r="F74" s="127"/>
      <c r="G74" s="389" t="s">
        <v>21</v>
      </c>
      <c r="H74" s="390" t="s">
        <v>813</v>
      </c>
      <c r="I74" s="416">
        <f>'ПоказКачества (Птсо)'!J9</f>
        <v>0.78729166666666672</v>
      </c>
      <c r="J74" s="416">
        <f>I74-wrk_f24_k</f>
        <v>0.77229166666666671</v>
      </c>
      <c r="K74" s="416">
        <f>J74-wrk_f24_k</f>
        <v>0.7572916666666667</v>
      </c>
      <c r="L74" s="391">
        <f>K74-wrk_f24_k</f>
        <v>0.74229166666666668</v>
      </c>
      <c r="M74" s="391">
        <f>L74-wrk_f24_k</f>
        <v>0.72729166666666667</v>
      </c>
      <c r="N74" s="392"/>
      <c r="O74" s="12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</row>
    <row r="75" spans="6:46" ht="29.25" customHeight="1">
      <c r="F75" s="127"/>
      <c r="G75" s="771" t="s">
        <v>30</v>
      </c>
      <c r="H75" s="772"/>
      <c r="I75" s="772"/>
      <c r="J75" s="772"/>
      <c r="K75" s="772"/>
      <c r="L75" s="772"/>
      <c r="M75" s="772"/>
      <c r="N75" s="127"/>
      <c r="O75" s="12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</row>
    <row r="76" spans="6:46" ht="24.75" customHeight="1">
      <c r="F76" s="127"/>
      <c r="G76" s="771" t="s">
        <v>29</v>
      </c>
      <c r="H76" s="772"/>
      <c r="I76" s="772"/>
      <c r="J76" s="772"/>
      <c r="K76" s="772"/>
      <c r="L76" s="772"/>
      <c r="M76" s="772"/>
      <c r="N76" s="127"/>
      <c r="O76" s="12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</row>
    <row r="77" spans="6:46" s="16" customFormat="1">
      <c r="F77" s="19"/>
      <c r="G77" s="96"/>
      <c r="H77" s="17"/>
      <c r="I77" s="18"/>
      <c r="J77" s="37"/>
      <c r="K77" s="37"/>
      <c r="L77" s="37"/>
      <c r="M77" s="37"/>
      <c r="N77" s="37"/>
      <c r="O77" s="37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6:46" s="16" customFormat="1" ht="15" customHeight="1">
      <c r="F78" s="19"/>
      <c r="G78" s="19"/>
      <c r="H78" s="19" t="s">
        <v>990</v>
      </c>
      <c r="I78" s="20"/>
      <c r="J78" s="37"/>
      <c r="K78" s="37"/>
      <c r="L78" s="37"/>
      <c r="M78" s="37"/>
      <c r="N78" s="37"/>
      <c r="O78" s="37"/>
      <c r="P78" s="37"/>
      <c r="Q78" s="37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6:46" s="16" customFormat="1">
      <c r="F79" s="19"/>
      <c r="G79" s="19"/>
      <c r="H79" s="20"/>
      <c r="I79" s="20"/>
      <c r="J79" s="37"/>
      <c r="K79" s="37"/>
      <c r="L79" s="37"/>
      <c r="M79" s="37"/>
      <c r="N79" s="37"/>
      <c r="O79" s="37"/>
      <c r="P79" s="37"/>
      <c r="Q79" s="37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6:46" s="16" customFormat="1">
      <c r="F80" s="19"/>
      <c r="G80" s="21"/>
      <c r="H80" s="22"/>
      <c r="I80" s="22"/>
      <c r="J80" s="568" t="s">
        <v>1137</v>
      </c>
      <c r="K80" s="22"/>
      <c r="L80" s="22"/>
      <c r="M80" s="134" t="str">
        <f>IF(fioRUK="","Руководитель не задан",fioRUK)</f>
        <v>Марков Валерий Васильевич</v>
      </c>
      <c r="N80" s="18"/>
      <c r="O80" s="18"/>
      <c r="P80" s="37"/>
      <c r="Q80" s="37"/>
      <c r="R80" s="37"/>
      <c r="S80" s="37"/>
      <c r="T80" s="37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spans="6:46" s="16" customFormat="1">
      <c r="F81" s="19"/>
      <c r="G81" s="704" t="s">
        <v>991</v>
      </c>
      <c r="H81" s="704"/>
      <c r="I81" s="158"/>
      <c r="J81" s="158"/>
      <c r="K81" s="158"/>
      <c r="L81" s="704" t="s">
        <v>992</v>
      </c>
      <c r="M81" s="704"/>
      <c r="N81" s="135"/>
      <c r="O81" s="135"/>
      <c r="P81" s="37"/>
      <c r="Q81" s="37"/>
      <c r="R81" s="37"/>
      <c r="S81" s="37"/>
      <c r="T81" s="37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spans="6:46" s="16" customFormat="1">
      <c r="F82" s="19"/>
      <c r="G82" s="136" t="str">
        <f>IF(doljnDL="","Должность не задана",doljnDL)</f>
        <v>Начальник ПТО</v>
      </c>
      <c r="H82" s="22"/>
      <c r="I82" s="22"/>
      <c r="J82" s="568" t="s">
        <v>1136</v>
      </c>
      <c r="K82" s="22"/>
      <c r="L82" s="22"/>
      <c r="M82" s="134" t="str">
        <f>IF(fioDL="","Должностное лицо не задано",fioDL)</f>
        <v>Ханин Алексей Анатольевич</v>
      </c>
      <c r="N82" s="18"/>
      <c r="O82" s="18"/>
      <c r="P82" s="37"/>
      <c r="Q82" s="37"/>
      <c r="R82" s="37"/>
      <c r="S82" s="37"/>
      <c r="T82" s="37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spans="6:46" s="16" customFormat="1">
      <c r="F83" s="19"/>
      <c r="G83" s="704" t="s">
        <v>993</v>
      </c>
      <c r="H83" s="704"/>
      <c r="I83" s="158"/>
      <c r="J83" s="158"/>
      <c r="K83" s="158"/>
      <c r="L83" s="704" t="s">
        <v>992</v>
      </c>
      <c r="M83" s="704"/>
      <c r="N83" s="135"/>
      <c r="O83" s="135"/>
      <c r="P83" s="37"/>
      <c r="Q83" s="37"/>
      <c r="R83" s="37"/>
      <c r="S83" s="37"/>
      <c r="T83" s="37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spans="6:46" s="16" customFormat="1">
      <c r="F84" s="19"/>
      <c r="G84" s="140" t="str">
        <f>IF(DL_Tel&lt;&gt;"","Телефон: " &amp;DL_Tel &amp;", ","") &amp;IF(DL_email&lt;&gt;"","e-mail: " &amp;DL_email,"")</f>
        <v xml:space="preserve">Телефон: 8 (3902) 29-90-07, </v>
      </c>
      <c r="H84" s="17"/>
      <c r="I84" s="17"/>
      <c r="J84" s="17"/>
      <c r="K84" s="17"/>
      <c r="L84" s="17"/>
      <c r="M84" s="138"/>
      <c r="N84" s="18"/>
      <c r="O84" s="18"/>
      <c r="P84" s="37"/>
      <c r="Q84" s="37"/>
      <c r="R84" s="37"/>
      <c r="S84" s="37"/>
      <c r="T84" s="37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spans="6:46" s="16" customFormat="1" ht="11.25" customHeight="1">
      <c r="F85" s="19"/>
      <c r="G85" s="704" t="s">
        <v>994</v>
      </c>
      <c r="H85" s="704"/>
      <c r="I85" s="158"/>
      <c r="J85" s="158"/>
      <c r="K85" s="158"/>
      <c r="L85" s="192"/>
      <c r="M85" s="192"/>
      <c r="N85" s="135"/>
      <c r="O85" s="135"/>
      <c r="P85" s="37"/>
      <c r="Q85" s="37"/>
      <c r="R85" s="37"/>
      <c r="S85" s="37"/>
      <c r="T85" s="37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spans="6:46"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</row>
    <row r="87" spans="6:46" s="148" customFormat="1"/>
  </sheetData>
  <sheetProtection formatColumns="0" formatRows="0"/>
  <customSheetViews>
    <customSheetView guid="{7A08770C-4DA4-4581-8082-2CAEC2AF449A}" showGridLines="0" zeroValues="0" hiddenRows="1" hiddenColumns="1" topLeftCell="F6">
      <pane ySplit="7" topLeftCell="A60" activePane="bottomLeft" state="frozen"/>
      <selection pane="bottomLeft" activeCell="H82" sqref="H82"/>
      <pageMargins left="0.78740157480314965" right="0.31496062992125984" top="0.43" bottom="0.39370078740157483" header="0.19685039370078741" footer="0.19685039370078741"/>
      <pageSetup paperSize="9" scale="93" orientation="landscape" r:id="rId1"/>
      <headerFooter alignWithMargins="0"/>
    </customSheetView>
    <customSheetView guid="{DBE22794-A543-4C4B-836B-C1756ADC19B6}" showGridLines="0" zeroValues="0" hiddenRows="1" hiddenColumns="1" topLeftCell="F6">
      <pane ySplit="7" topLeftCell="A13" activePane="bottomLeft" state="frozen"/>
      <selection pane="bottomLeft" activeCell="K91" sqref="K91"/>
      <pageMargins left="0.78740157480314965" right="0.31496062992125984" top="0.43" bottom="0.39370078740157483" header="0.19685039370078741" footer="0.19685039370078741"/>
      <pageSetup paperSize="9" scale="93" orientation="landscape" r:id="rId2"/>
      <headerFooter alignWithMargins="0"/>
    </customSheetView>
  </customSheetViews>
  <mergeCells count="9">
    <mergeCell ref="G85:H85"/>
    <mergeCell ref="G9:N9"/>
    <mergeCell ref="G83:H83"/>
    <mergeCell ref="L83:M83"/>
    <mergeCell ref="G8:N8"/>
    <mergeCell ref="G81:H81"/>
    <mergeCell ref="L81:M81"/>
    <mergeCell ref="G75:M75"/>
    <mergeCell ref="G76:M76"/>
  </mergeCells>
  <phoneticPr fontId="7" type="noConversion"/>
  <conditionalFormatting sqref="I13:M74">
    <cfRule type="cellIs" dxfId="14" priority="7" stopIfTrue="1" operator="equal">
      <formula>""""""</formula>
    </cfRule>
    <cfRule type="cellIs" dxfId="13" priority="8" stopIfTrue="1" operator="between">
      <formula>""""""</formula>
      <formula>""""""</formula>
    </cfRule>
    <cfRule type="cellIs" dxfId="12" priority="9" stopIfTrue="1" operator="equal">
      <formula>""""""</formula>
    </cfRule>
  </conditionalFormatting>
  <conditionalFormatting sqref="I36:M36 I37:I56">
    <cfRule type="cellIs" dxfId="11" priority="4" stopIfTrue="1" operator="equal">
      <formula>""""""</formula>
    </cfRule>
    <cfRule type="cellIs" dxfId="10" priority="5" stopIfTrue="1" operator="between">
      <formula>""""""</formula>
      <formula>""""""</formula>
    </cfRule>
    <cfRule type="cellIs" dxfId="9" priority="6" stopIfTrue="1" operator="equal">
      <formula>""""""</formula>
    </cfRule>
  </conditionalFormatting>
  <conditionalFormatting sqref="J37:M56">
    <cfRule type="cellIs" dxfId="8" priority="1" stopIfTrue="1" operator="equal">
      <formula>""""""</formula>
    </cfRule>
    <cfRule type="cellIs" dxfId="7" priority="2" stopIfTrue="1" operator="between">
      <formula>""""""</formula>
      <formula>""""""</formula>
    </cfRule>
    <cfRule type="cellIs" dxfId="6" priority="3" stopIfTrue="1" operator="equal">
      <formula>""""""</formula>
    </cfRule>
  </conditionalFormatting>
  <pageMargins left="0.78740157480314965" right="0.31496062992125984" top="0.43" bottom="0.39370078740157483" header="0.19685039370078741" footer="0.19685039370078741"/>
  <pageSetup paperSize="9" scale="93" orientation="landscape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ws_10"/>
  <dimension ref="A1:L52"/>
  <sheetViews>
    <sheetView showGridLines="0" topLeftCell="F24" zoomScaleNormal="100" workbookViewId="0">
      <selection activeCell="J53" sqref="J53"/>
    </sheetView>
  </sheetViews>
  <sheetFormatPr defaultRowHeight="11.25"/>
  <cols>
    <col min="1" max="5" width="9.140625" style="150" hidden="1" customWidth="1"/>
    <col min="6" max="6" width="3.7109375" style="150" customWidth="1"/>
    <col min="7" max="7" width="8.7109375" style="150" customWidth="1"/>
    <col min="8" max="8" width="42.28515625" style="150" customWidth="1"/>
    <col min="9" max="9" width="26.140625" style="150" customWidth="1"/>
    <col min="10" max="10" width="22.140625" style="150" customWidth="1"/>
    <col min="11" max="11" width="3.7109375" style="150" customWidth="1"/>
    <col min="12" max="16384" width="9.140625" style="150"/>
  </cols>
  <sheetData>
    <row r="1" spans="5:12" s="418" customFormat="1" hidden="1">
      <c r="E1" s="419"/>
    </row>
    <row r="2" spans="5:12" s="418" customFormat="1" hidden="1">
      <c r="E2" s="419"/>
    </row>
    <row r="3" spans="5:12" s="418" customFormat="1" hidden="1">
      <c r="E3" s="419"/>
    </row>
    <row r="4" spans="5:12" s="418" customFormat="1" hidden="1">
      <c r="E4" s="419"/>
    </row>
    <row r="5" spans="5:12" s="418" customFormat="1" hidden="1">
      <c r="E5" s="419"/>
    </row>
    <row r="6" spans="5:12" s="418" customFormat="1">
      <c r="E6" s="419"/>
      <c r="F6" s="419"/>
      <c r="G6" s="419"/>
      <c r="H6" s="419"/>
      <c r="I6" s="419"/>
      <c r="J6" s="419"/>
      <c r="K6" s="419"/>
      <c r="L6" s="419"/>
    </row>
    <row r="7" spans="5:12" ht="15" customHeight="1" thickBot="1">
      <c r="E7" s="419"/>
      <c r="F7" s="127"/>
      <c r="G7" s="127"/>
      <c r="H7" s="146"/>
      <c r="I7" s="146"/>
      <c r="J7" s="61" t="s">
        <v>156</v>
      </c>
      <c r="K7" s="420"/>
      <c r="L7" s="421"/>
    </row>
    <row r="8" spans="5:12" ht="41.25" customHeight="1" thickBot="1">
      <c r="E8" s="421"/>
      <c r="F8" s="420"/>
      <c r="G8" s="773" t="str">
        <f>"Отчетные данные для расчета значения показателя качества рассмотрения заявок на технологическое присоединение к сети, в период " &amp; IF(prd="","ГОД НЕ ОПРЕДЕЛЕН",prd &amp;" года")</f>
        <v>Отчетные данные для расчета значения показателя качества рассмотрения заявок на технологическое присоединение к сети, в период 2014 года</v>
      </c>
      <c r="H8" s="774"/>
      <c r="I8" s="774"/>
      <c r="J8" s="775"/>
      <c r="K8" s="420"/>
      <c r="L8" s="421"/>
    </row>
    <row r="9" spans="5:12">
      <c r="E9" s="421"/>
      <c r="F9" s="443"/>
      <c r="G9" s="287" t="s">
        <v>989</v>
      </c>
      <c r="H9" s="724" t="s">
        <v>157</v>
      </c>
      <c r="I9" s="724"/>
      <c r="J9" s="393" t="s">
        <v>162</v>
      </c>
      <c r="K9" s="443"/>
      <c r="L9" s="421"/>
    </row>
    <row r="10" spans="5:12" s="446" customFormat="1" ht="12" thickBot="1">
      <c r="E10" s="421"/>
      <c r="F10" s="443"/>
      <c r="G10" s="277">
        <v>1</v>
      </c>
      <c r="H10" s="780">
        <v>2</v>
      </c>
      <c r="I10" s="780"/>
      <c r="J10" s="279">
        <v>3</v>
      </c>
      <c r="K10" s="444"/>
      <c r="L10" s="445"/>
    </row>
    <row r="11" spans="5:12" s="446" customFormat="1" ht="78" customHeight="1">
      <c r="E11" s="445"/>
      <c r="F11" s="447"/>
      <c r="G11" s="449">
        <v>1</v>
      </c>
      <c r="H11" s="781" t="s">
        <v>321</v>
      </c>
      <c r="I11" s="781"/>
      <c r="J11" s="450">
        <v>1341</v>
      </c>
      <c r="K11" s="447"/>
      <c r="L11" s="445"/>
    </row>
    <row r="12" spans="5:12" s="446" customFormat="1" ht="83.25" customHeight="1">
      <c r="E12" s="445"/>
      <c r="F12" s="447"/>
      <c r="G12" s="451">
        <v>2</v>
      </c>
      <c r="H12" s="782" t="s">
        <v>322</v>
      </c>
      <c r="I12" s="782"/>
      <c r="J12" s="452">
        <v>0</v>
      </c>
      <c r="K12" s="447"/>
      <c r="L12" s="445"/>
    </row>
    <row r="13" spans="5:12">
      <c r="E13" s="445"/>
      <c r="F13" s="447"/>
      <c r="G13" s="776" t="s">
        <v>158</v>
      </c>
      <c r="H13" s="777"/>
      <c r="I13" s="777"/>
      <c r="J13" s="453">
        <f>MAX(1,J11-J12)</f>
        <v>1341</v>
      </c>
      <c r="K13" s="420"/>
      <c r="L13" s="421"/>
    </row>
    <row r="14" spans="5:12" ht="12" thickBot="1">
      <c r="E14" s="421"/>
      <c r="F14" s="420"/>
      <c r="G14" s="778" t="s">
        <v>159</v>
      </c>
      <c r="H14" s="779"/>
      <c r="I14" s="779"/>
      <c r="J14" s="454">
        <f>J11/J13</f>
        <v>1</v>
      </c>
      <c r="K14" s="420"/>
      <c r="L14" s="421"/>
    </row>
    <row r="15" spans="5:12" s="423" customFormat="1">
      <c r="F15" s="422"/>
      <c r="G15" s="437"/>
      <c r="H15" s="440"/>
      <c r="I15" s="440"/>
      <c r="J15" s="428"/>
      <c r="K15" s="422"/>
    </row>
    <row r="16" spans="5:12" s="423" customFormat="1">
      <c r="F16" s="422"/>
      <c r="G16" s="437"/>
      <c r="H16" s="440"/>
      <c r="I16" s="440"/>
      <c r="J16" s="428"/>
      <c r="K16" s="422"/>
    </row>
    <row r="17" spans="6:11" s="423" customFormat="1" ht="12" customHeight="1" thickBot="1">
      <c r="F17" s="420"/>
      <c r="G17" s="420"/>
      <c r="H17" s="146"/>
      <c r="I17" s="146"/>
      <c r="J17" s="61" t="s">
        <v>166</v>
      </c>
      <c r="K17" s="420"/>
    </row>
    <row r="18" spans="6:11" s="423" customFormat="1" ht="41.25" customHeight="1" thickBot="1">
      <c r="F18" s="420"/>
      <c r="G18" s="773" t="str">
        <f>"Отчетные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" &amp; IF(prd="","ГОД НЕ ОПРЕДЕЛЕН",prd &amp;" года")</f>
        <v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2014 года</v>
      </c>
      <c r="H18" s="774"/>
      <c r="I18" s="774"/>
      <c r="J18" s="775"/>
      <c r="K18" s="420"/>
    </row>
    <row r="19" spans="6:11" s="423" customFormat="1">
      <c r="F19" s="443"/>
      <c r="G19" s="287" t="s">
        <v>989</v>
      </c>
      <c r="H19" s="724" t="s">
        <v>157</v>
      </c>
      <c r="I19" s="724"/>
      <c r="J19" s="393" t="s">
        <v>162</v>
      </c>
      <c r="K19" s="443"/>
    </row>
    <row r="20" spans="6:11" s="425" customFormat="1" ht="12" thickBot="1">
      <c r="F20" s="443"/>
      <c r="G20" s="277">
        <v>1</v>
      </c>
      <c r="H20" s="780">
        <v>2</v>
      </c>
      <c r="I20" s="780"/>
      <c r="J20" s="279">
        <v>3</v>
      </c>
      <c r="K20" s="444"/>
    </row>
    <row r="21" spans="6:11" s="425" customFormat="1" ht="54.75" customHeight="1">
      <c r="F21" s="447"/>
      <c r="G21" s="449">
        <v>1</v>
      </c>
      <c r="H21" s="781" t="s">
        <v>160</v>
      </c>
      <c r="I21" s="781"/>
      <c r="J21" s="450">
        <v>860</v>
      </c>
      <c r="K21" s="447"/>
    </row>
    <row r="22" spans="6:11" s="425" customFormat="1" ht="63.75" customHeight="1">
      <c r="F22" s="447"/>
      <c r="G22" s="451">
        <v>2</v>
      </c>
      <c r="H22" s="782" t="s">
        <v>161</v>
      </c>
      <c r="I22" s="782"/>
      <c r="J22" s="452">
        <v>0</v>
      </c>
      <c r="K22" s="447"/>
    </row>
    <row r="23" spans="6:11" s="423" customFormat="1" ht="12" customHeight="1">
      <c r="F23" s="447"/>
      <c r="G23" s="776" t="s">
        <v>323</v>
      </c>
      <c r="H23" s="777"/>
      <c r="I23" s="777"/>
      <c r="J23" s="453">
        <f>MAX(1,J21-J22)</f>
        <v>860</v>
      </c>
      <c r="K23" s="420"/>
    </row>
    <row r="24" spans="6:11" s="423" customFormat="1" ht="12" thickBot="1">
      <c r="F24" s="420"/>
      <c r="G24" s="778" t="s">
        <v>324</v>
      </c>
      <c r="H24" s="779"/>
      <c r="I24" s="779"/>
      <c r="J24" s="454">
        <f>J21/J23</f>
        <v>1</v>
      </c>
      <c r="K24" s="420"/>
    </row>
    <row r="25" spans="6:11" s="423" customFormat="1">
      <c r="F25" s="422"/>
      <c r="G25" s="437"/>
      <c r="H25" s="440"/>
      <c r="I25" s="440"/>
      <c r="J25" s="428"/>
      <c r="K25" s="422"/>
    </row>
    <row r="26" spans="6:11" s="423" customFormat="1">
      <c r="F26" s="422"/>
      <c r="G26" s="437"/>
      <c r="H26" s="448"/>
      <c r="I26" s="448"/>
      <c r="J26" s="428"/>
      <c r="K26" s="422"/>
    </row>
    <row r="27" spans="6:11" s="423" customFormat="1" ht="11.25" customHeight="1" thickBot="1">
      <c r="F27" s="420"/>
      <c r="G27" s="420"/>
      <c r="H27" s="146"/>
      <c r="I27" s="146"/>
      <c r="J27" s="61" t="s">
        <v>167</v>
      </c>
      <c r="K27" s="420"/>
    </row>
    <row r="28" spans="6:11" s="423" customFormat="1" ht="41.25" customHeight="1" thickBot="1">
      <c r="F28" s="420"/>
      <c r="G28" s="773" t="str">
        <f>"Отчетные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" &amp; IF(prd="","ГОД НЕ ОПРЕДЕЛЕН",prd &amp;" года")</f>
        <v>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2014 года</v>
      </c>
      <c r="H28" s="774"/>
      <c r="I28" s="774"/>
      <c r="J28" s="775"/>
      <c r="K28" s="420"/>
    </row>
    <row r="29" spans="6:11" s="423" customFormat="1">
      <c r="F29" s="443"/>
      <c r="G29" s="287" t="s">
        <v>989</v>
      </c>
      <c r="H29" s="724" t="s">
        <v>157</v>
      </c>
      <c r="I29" s="724"/>
      <c r="J29" s="393" t="s">
        <v>162</v>
      </c>
      <c r="K29" s="443"/>
    </row>
    <row r="30" spans="6:11" s="425" customFormat="1" ht="11.25" customHeight="1" thickBot="1">
      <c r="F30" s="443"/>
      <c r="G30" s="277">
        <v>1</v>
      </c>
      <c r="H30" s="780">
        <v>2</v>
      </c>
      <c r="I30" s="780"/>
      <c r="J30" s="279">
        <v>3</v>
      </c>
      <c r="K30" s="444"/>
    </row>
    <row r="31" spans="6:11" s="425" customFormat="1" ht="76.5" customHeight="1">
      <c r="F31" s="447"/>
      <c r="G31" s="449">
        <v>1</v>
      </c>
      <c r="H31" s="781" t="s">
        <v>163</v>
      </c>
      <c r="I31" s="781"/>
      <c r="J31" s="450">
        <v>0</v>
      </c>
      <c r="K31" s="447"/>
    </row>
    <row r="32" spans="6:11" s="425" customFormat="1" ht="55.5" customHeight="1">
      <c r="F32" s="447"/>
      <c r="G32" s="451">
        <v>2</v>
      </c>
      <c r="H32" s="782" t="s">
        <v>168</v>
      </c>
      <c r="I32" s="782"/>
      <c r="J32" s="452">
        <v>134</v>
      </c>
      <c r="K32" s="447"/>
    </row>
    <row r="33" spans="6:11" s="423" customFormat="1">
      <c r="F33" s="447"/>
      <c r="G33" s="776" t="s">
        <v>325</v>
      </c>
      <c r="H33" s="777"/>
      <c r="I33" s="777"/>
      <c r="J33" s="453">
        <f>MAX(1,J32-J31)</f>
        <v>134</v>
      </c>
      <c r="K33" s="420"/>
    </row>
    <row r="34" spans="6:11" s="423" customFormat="1" ht="12" thickBot="1">
      <c r="F34" s="420"/>
      <c r="G34" s="778" t="s">
        <v>326</v>
      </c>
      <c r="H34" s="779"/>
      <c r="I34" s="779"/>
      <c r="J34" s="454">
        <f>J32/J33</f>
        <v>1</v>
      </c>
      <c r="K34" s="420"/>
    </row>
    <row r="35" spans="6:11" s="423" customFormat="1">
      <c r="F35" s="422"/>
      <c r="G35" s="437"/>
      <c r="H35" s="440"/>
      <c r="I35" s="440"/>
      <c r="J35" s="428"/>
      <c r="K35" s="422"/>
    </row>
    <row r="36" spans="6:11" s="423" customFormat="1" ht="12" thickBot="1">
      <c r="F36" s="422"/>
      <c r="G36" s="437"/>
      <c r="H36" s="440"/>
      <c r="I36" s="440"/>
      <c r="J36" s="428"/>
      <c r="K36" s="422"/>
    </row>
    <row r="37" spans="6:11" s="423" customFormat="1" ht="19.5" customHeight="1">
      <c r="F37" s="422"/>
      <c r="G37" s="730" t="s">
        <v>164</v>
      </c>
      <c r="H37" s="783"/>
      <c r="I37" s="783"/>
      <c r="J37" s="784"/>
      <c r="K37" s="422"/>
    </row>
    <row r="38" spans="6:11" s="423" customFormat="1" ht="15" customHeight="1" thickBot="1">
      <c r="F38" s="422"/>
      <c r="G38" s="778" t="s">
        <v>165</v>
      </c>
      <c r="H38" s="779"/>
      <c r="I38" s="779"/>
      <c r="J38" s="439">
        <f>0.4*J14+0.4*J24+0.2*J34</f>
        <v>1</v>
      </c>
      <c r="K38" s="422"/>
    </row>
    <row r="39" spans="6:11" s="423" customFormat="1" ht="2.25" customHeight="1">
      <c r="F39" s="422"/>
      <c r="G39" s="437"/>
      <c r="H39" s="440"/>
      <c r="I39" s="440"/>
      <c r="J39" s="428"/>
      <c r="K39" s="422"/>
    </row>
    <row r="40" spans="6:11" s="423" customFormat="1" ht="9.75" customHeight="1">
      <c r="F40" s="422"/>
      <c r="G40" s="437"/>
      <c r="H40" s="441"/>
      <c r="I40" s="441"/>
      <c r="J40" s="428"/>
      <c r="K40" s="422"/>
    </row>
    <row r="41" spans="6:11" s="423" customFormat="1" hidden="1">
      <c r="F41" s="422"/>
      <c r="G41" s="429"/>
      <c r="H41" s="429" t="s">
        <v>990</v>
      </c>
      <c r="I41" s="429"/>
      <c r="J41" s="430"/>
      <c r="K41" s="430"/>
    </row>
    <row r="42" spans="6:11" s="423" customFormat="1">
      <c r="F42" s="422"/>
      <c r="G42" s="429"/>
      <c r="H42" s="431"/>
      <c r="I42" s="431"/>
      <c r="J42" s="430"/>
      <c r="K42" s="430"/>
    </row>
    <row r="43" spans="6:11" s="423" customFormat="1" ht="15" customHeight="1">
      <c r="F43" s="422"/>
      <c r="G43" s="21"/>
      <c r="H43" s="432"/>
      <c r="I43" s="433"/>
      <c r="J43" s="134" t="str">
        <f>IF(fioRUK="","Руководитель не задан",fioRUK)</f>
        <v>Марков Валерий Васильевич</v>
      </c>
    </row>
    <row r="44" spans="6:11" s="425" customFormat="1">
      <c r="F44" s="422"/>
      <c r="G44" s="704" t="s">
        <v>991</v>
      </c>
      <c r="H44" s="704"/>
      <c r="I44" s="704" t="s">
        <v>992</v>
      </c>
      <c r="J44" s="704"/>
    </row>
    <row r="45" spans="6:11" s="423" customFormat="1" ht="24.75" customHeight="1">
      <c r="F45" s="424"/>
      <c r="G45" s="785" t="s">
        <v>1133</v>
      </c>
      <c r="H45" s="785"/>
      <c r="I45" s="568"/>
      <c r="J45" s="134" t="s">
        <v>1134</v>
      </c>
    </row>
    <row r="46" spans="6:11" s="425" customFormat="1">
      <c r="F46" s="422"/>
      <c r="G46" s="704" t="s">
        <v>993</v>
      </c>
      <c r="H46" s="704"/>
      <c r="I46" s="704" t="s">
        <v>992</v>
      </c>
      <c r="J46" s="704"/>
    </row>
    <row r="47" spans="6:11" s="423" customFormat="1">
      <c r="F47" s="424"/>
      <c r="G47" s="140" t="s">
        <v>1138</v>
      </c>
      <c r="H47" s="435"/>
      <c r="I47" s="436"/>
      <c r="J47" s="436"/>
    </row>
    <row r="48" spans="6:11" s="425" customFormat="1">
      <c r="F48" s="422"/>
      <c r="G48" s="704" t="s">
        <v>994</v>
      </c>
      <c r="H48" s="704"/>
      <c r="I48" s="433"/>
      <c r="J48" s="433"/>
    </row>
    <row r="49" spans="6:12" s="425" customFormat="1">
      <c r="F49" s="424"/>
      <c r="G49" s="426"/>
      <c r="H49" s="442"/>
      <c r="I49" s="442"/>
      <c r="J49" s="427"/>
      <c r="K49" s="424"/>
    </row>
    <row r="50" spans="6:12" s="425" customFormat="1">
      <c r="F50" s="424"/>
      <c r="G50" s="426"/>
      <c r="H50" s="442"/>
      <c r="I50" s="442"/>
      <c r="J50" s="427"/>
      <c r="K50" s="424"/>
    </row>
    <row r="51" spans="6:12" s="423" customFormat="1">
      <c r="F51" s="424"/>
      <c r="G51" s="144"/>
      <c r="H51" s="438"/>
      <c r="I51" s="438"/>
      <c r="J51" s="145"/>
      <c r="K51" s="422"/>
    </row>
    <row r="52" spans="6:12">
      <c r="L52" s="421"/>
    </row>
  </sheetData>
  <sheetProtection formatColumns="0" formatRows="0"/>
  <customSheetViews>
    <customSheetView guid="{7A08770C-4DA4-4581-8082-2CAEC2AF449A}" showGridLines="0" hiddenRows="1" hiddenColumns="1" topLeftCell="F9">
      <selection activeCell="F9" sqref="A1:XFD1048576"/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hiddenRows="1" hiddenColumns="1" topLeftCell="F27">
      <selection activeCell="J58" sqref="J58"/>
      <pageMargins left="0.75" right="0.75" top="1" bottom="1" header="0.5" footer="0.5"/>
      <pageSetup paperSize="9" orientation="portrait" r:id="rId2"/>
      <headerFooter alignWithMargins="0"/>
    </customSheetView>
  </customSheetViews>
  <mergeCells count="29">
    <mergeCell ref="G48:H48"/>
    <mergeCell ref="H9:I9"/>
    <mergeCell ref="H11:I11"/>
    <mergeCell ref="H12:I12"/>
    <mergeCell ref="H21:I21"/>
    <mergeCell ref="H22:I22"/>
    <mergeCell ref="H31:I31"/>
    <mergeCell ref="H32:I32"/>
    <mergeCell ref="G46:H46"/>
    <mergeCell ref="I46:J46"/>
    <mergeCell ref="G37:J37"/>
    <mergeCell ref="G38:I38"/>
    <mergeCell ref="G44:H44"/>
    <mergeCell ref="I44:J44"/>
    <mergeCell ref="G45:H45"/>
    <mergeCell ref="G8:J8"/>
    <mergeCell ref="G18:J18"/>
    <mergeCell ref="G33:I33"/>
    <mergeCell ref="G34:I34"/>
    <mergeCell ref="H30:I30"/>
    <mergeCell ref="H10:I10"/>
    <mergeCell ref="H20:I20"/>
    <mergeCell ref="G23:I23"/>
    <mergeCell ref="G24:I24"/>
    <mergeCell ref="G13:I13"/>
    <mergeCell ref="H19:I19"/>
    <mergeCell ref="H29:I29"/>
    <mergeCell ref="G14:I14"/>
    <mergeCell ref="G28:J28"/>
  </mergeCells>
  <phoneticPr fontId="7" type="noConversion"/>
  <conditionalFormatting sqref="J49:J51 J21:J26 J38:J42 J31:J36 J11:J16 I43:I44 I46:I48">
    <cfRule type="cellIs" dxfId="5" priority="1" stopIfTrue="1" operator="equal">
      <formula>""""""</formula>
    </cfRule>
    <cfRule type="cellIs" dxfId="4" priority="2" stopIfTrue="1" operator="between">
      <formula>""""""</formula>
      <formula>""""""</formula>
    </cfRule>
    <cfRule type="cellIs" dxfId="3" priority="3" stopIfTrue="1" operator="equal">
      <formula>""""""</formula>
    </cfRule>
  </conditionalFormatting>
  <dataValidations count="6">
    <dataValidation type="whole" allowBlank="1" showErrorMessage="1" errorTitle="Ошибка" error="Допускается ввод только неотрицательных целых чисел!" sqref="J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32">
      <formula1>0</formula1>
      <formula2>9.99999999999999E+23</formula2>
    </dataValidation>
  </dataValidations>
  <pageMargins left="0.75" right="0.75" top="1" bottom="1" header="0.5" footer="0.5"/>
  <pageSetup paperSize="9" scale="95" orientation="portrait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ws_11"/>
  <dimension ref="A1:L25"/>
  <sheetViews>
    <sheetView showGridLines="0" topLeftCell="F6" zoomScaleNormal="100" workbookViewId="0">
      <selection activeCell="J47" sqref="J47"/>
    </sheetView>
  </sheetViews>
  <sheetFormatPr defaultRowHeight="11.25"/>
  <cols>
    <col min="1" max="5" width="9.140625" style="150" hidden="1" customWidth="1"/>
    <col min="6" max="6" width="3.7109375" style="150" customWidth="1"/>
    <col min="7" max="7" width="8.7109375" style="150" customWidth="1"/>
    <col min="8" max="8" width="34.140625" style="150" customWidth="1"/>
    <col min="9" max="9" width="30.140625" style="150" customWidth="1"/>
    <col min="10" max="10" width="39" style="150" customWidth="1"/>
    <col min="11" max="11" width="3.7109375" style="150" customWidth="1"/>
    <col min="12" max="12" width="9.140625" style="421"/>
    <col min="13" max="16384" width="9.140625" style="150"/>
  </cols>
  <sheetData>
    <row r="1" spans="6:12" s="418" customFormat="1" hidden="1">
      <c r="L1" s="419"/>
    </row>
    <row r="2" spans="6:12" s="418" customFormat="1" hidden="1">
      <c r="L2" s="419"/>
    </row>
    <row r="3" spans="6:12" s="418" customFormat="1" hidden="1">
      <c r="L3" s="419"/>
    </row>
    <row r="4" spans="6:12" s="418" customFormat="1" hidden="1">
      <c r="L4" s="419"/>
    </row>
    <row r="5" spans="6:12" s="418" customFormat="1" hidden="1">
      <c r="L5" s="419"/>
    </row>
    <row r="6" spans="6:12" s="418" customFormat="1">
      <c r="L6" s="419"/>
    </row>
    <row r="7" spans="6:12" ht="15" customHeight="1" thickBot="1">
      <c r="F7" s="127"/>
      <c r="G7" s="127"/>
      <c r="H7" s="146"/>
      <c r="I7" s="146"/>
      <c r="J7" s="61"/>
      <c r="K7" s="420"/>
    </row>
    <row r="8" spans="6:12" s="423" customFormat="1" ht="19.5" customHeight="1">
      <c r="F8" s="422"/>
      <c r="G8" s="730" t="s">
        <v>169</v>
      </c>
      <c r="H8" s="783"/>
      <c r="I8" s="783"/>
      <c r="J8" s="784"/>
      <c r="K8" s="422"/>
    </row>
    <row r="9" spans="6:12" s="423" customFormat="1" ht="15" customHeight="1" thickBot="1">
      <c r="F9" s="422"/>
      <c r="G9" s="778" t="s">
        <v>384</v>
      </c>
      <c r="H9" s="779"/>
      <c r="I9" s="779"/>
      <c r="J9" s="541">
        <f>0.1*'ф.2.1 ИндИнф (Ин)'!M64+0.7*(IF(Титульный!F9=2012,'ф.2.2 ИндИспол (Ис) (2012)'!M59,'ф.2.2 ИндИспол (Ис)'!M51))+0.2*'ф.2.3 ИндРезульт (Рс)'!M69</f>
        <v>0.78729166666666672</v>
      </c>
      <c r="K9" s="422"/>
    </row>
    <row r="10" spans="6:12" s="423" customFormat="1">
      <c r="F10" s="422"/>
      <c r="G10" s="437"/>
      <c r="H10" s="440"/>
      <c r="I10" s="440"/>
      <c r="J10" s="428"/>
      <c r="K10" s="422"/>
    </row>
    <row r="11" spans="6:12" s="423" customFormat="1">
      <c r="F11" s="422"/>
      <c r="G11" s="437"/>
      <c r="H11" s="441"/>
      <c r="I11" s="441"/>
      <c r="J11" s="428"/>
      <c r="K11" s="422"/>
    </row>
    <row r="12" spans="6:12" s="423" customFormat="1">
      <c r="F12" s="422"/>
      <c r="G12" s="429"/>
      <c r="H12" s="429" t="s">
        <v>990</v>
      </c>
      <c r="I12" s="429"/>
      <c r="J12" s="430"/>
      <c r="K12" s="430"/>
    </row>
    <row r="13" spans="6:12" s="423" customFormat="1">
      <c r="F13" s="422"/>
      <c r="G13" s="429"/>
      <c r="H13" s="431"/>
      <c r="I13" s="431"/>
      <c r="J13" s="430"/>
      <c r="K13" s="430"/>
    </row>
    <row r="14" spans="6:12" s="423" customFormat="1">
      <c r="F14" s="422"/>
      <c r="G14" s="21"/>
      <c r="H14" s="432"/>
      <c r="I14" s="433"/>
      <c r="J14" s="134" t="str">
        <f>IF(fioRUK="","Руководитель не задан",fioRUK)</f>
        <v>Марков Валерий Васильевич</v>
      </c>
    </row>
    <row r="15" spans="6:12" s="425" customFormat="1">
      <c r="F15" s="422"/>
      <c r="G15" s="704" t="s">
        <v>991</v>
      </c>
      <c r="H15" s="704"/>
      <c r="I15" s="704" t="s">
        <v>992</v>
      </c>
      <c r="J15" s="704"/>
    </row>
    <row r="16" spans="6:12" s="423" customFormat="1">
      <c r="F16" s="424"/>
      <c r="G16" s="136" t="str">
        <f>IF(doljnDL="","Должность не задана",doljnDL)</f>
        <v>Начальник ПТО</v>
      </c>
      <c r="H16" s="434"/>
      <c r="I16" s="430"/>
      <c r="J16" s="134" t="str">
        <f>IF(fioDL="","Должностное лицо не задано",fioDL)</f>
        <v>Ханин Алексей Анатольевич</v>
      </c>
    </row>
    <row r="17" spans="6:11" s="425" customFormat="1">
      <c r="F17" s="422"/>
      <c r="G17" s="704" t="s">
        <v>993</v>
      </c>
      <c r="H17" s="704"/>
      <c r="I17" s="704" t="s">
        <v>992</v>
      </c>
      <c r="J17" s="704"/>
    </row>
    <row r="18" spans="6:11" s="423" customFormat="1">
      <c r="F18" s="424"/>
      <c r="G18" s="140" t="str">
        <f>IF(DL_Tel&lt;&gt;"","Телефон: " &amp;DL_Tel &amp;", ","") &amp;IF(DL_email&lt;&gt;"","e-mail: " &amp;DL_email,"")</f>
        <v xml:space="preserve">Телефон: 8 (3902) 29-90-07, </v>
      </c>
      <c r="H18" s="435"/>
      <c r="I18" s="436"/>
      <c r="J18" s="436"/>
    </row>
    <row r="19" spans="6:11" s="425" customFormat="1">
      <c r="F19" s="422"/>
      <c r="G19" s="704" t="s">
        <v>994</v>
      </c>
      <c r="H19" s="704"/>
      <c r="I19" s="433"/>
      <c r="J19" s="433"/>
    </row>
    <row r="20" spans="6:11" s="425" customFormat="1">
      <c r="F20" s="424"/>
      <c r="G20" s="426"/>
      <c r="H20" s="442"/>
      <c r="I20" s="442"/>
      <c r="J20" s="427"/>
      <c r="K20" s="424"/>
    </row>
    <row r="21" spans="6:11" s="425" customFormat="1">
      <c r="F21" s="424"/>
      <c r="G21" s="426"/>
      <c r="H21" s="442"/>
      <c r="I21" s="442"/>
      <c r="J21" s="427"/>
      <c r="K21" s="424"/>
    </row>
    <row r="22" spans="6:11" s="423" customFormat="1">
      <c r="F22" s="424"/>
      <c r="G22" s="144"/>
      <c r="H22" s="438"/>
      <c r="I22" s="438"/>
      <c r="J22" s="145"/>
      <c r="K22" s="422"/>
    </row>
    <row r="25" spans="6:11" ht="15" customHeight="1"/>
  </sheetData>
  <sheetProtection formatColumns="0" formatRows="0"/>
  <customSheetViews>
    <customSheetView guid="{7A08770C-4DA4-4581-8082-2CAEC2AF449A}" showGridLines="0" hiddenRows="1" hiddenColumns="1" topLeftCell="F6">
      <selection activeCell="F6" sqref="A1:IV65536"/>
      <pageMargins left="0.75" right="0.75" top="1" bottom="1" header="0.5" footer="0.5"/>
      <pageSetup paperSize="9" orientation="landscape" r:id="rId1"/>
      <headerFooter alignWithMargins="0"/>
    </customSheetView>
    <customSheetView guid="{DBE22794-A543-4C4B-836B-C1756ADC19B6}" showGridLines="0" hiddenRows="1" hiddenColumns="1" topLeftCell="F6">
      <selection activeCell="L23" sqref="L23"/>
      <pageMargins left="0.75" right="0.75" top="1" bottom="1" header="0.5" footer="0.5"/>
      <pageSetup paperSize="9" orientation="landscape" r:id="rId2"/>
      <headerFooter alignWithMargins="0"/>
    </customSheetView>
  </customSheetViews>
  <mergeCells count="7">
    <mergeCell ref="G19:H19"/>
    <mergeCell ref="G17:H17"/>
    <mergeCell ref="I17:J17"/>
    <mergeCell ref="G8:J8"/>
    <mergeCell ref="G9:I9"/>
    <mergeCell ref="G15:H15"/>
    <mergeCell ref="I15:J15"/>
  </mergeCells>
  <phoneticPr fontId="7" type="noConversion"/>
  <conditionalFormatting sqref="J20:J22 I14:I19 J9:J13">
    <cfRule type="cellIs" dxfId="2" priority="1" stopIfTrue="1" operator="equal">
      <formula>""""""</formula>
    </cfRule>
    <cfRule type="cellIs" dxfId="1" priority="2" stopIfTrue="1" operator="between">
      <formula>""""""</formula>
      <formula>""""""</formula>
    </cfRule>
    <cfRule type="cellIs" dxfId="0" priority="3" stopIfTrue="1" operator="equal">
      <formula>""""""</formula>
    </cfRule>
  </conditionalFormatting>
  <pageMargins left="0.75" right="0.75" top="1" bottom="1" header="0.5" footer="0.5"/>
  <pageSetup paperSize="9" orientation="landscape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ws_08"/>
  <dimension ref="F1:AH35"/>
  <sheetViews>
    <sheetView showGridLines="0" topLeftCell="F6" zoomScaleNormal="100" zoomScaleSheetLayoutView="100" workbookViewId="0">
      <selection activeCell="J21" sqref="J21"/>
    </sheetView>
  </sheetViews>
  <sheetFormatPr defaultColWidth="0.85546875" defaultRowHeight="11.25"/>
  <cols>
    <col min="1" max="5" width="0" style="59" hidden="1" customWidth="1"/>
    <col min="6" max="6" width="3.7109375" style="59" customWidth="1"/>
    <col min="7" max="7" width="8.7109375" style="59" customWidth="1"/>
    <col min="8" max="8" width="55.7109375" style="59" customWidth="1"/>
    <col min="9" max="9" width="14" style="59" bestFit="1" customWidth="1"/>
    <col min="10" max="10" width="15.7109375" style="59" customWidth="1"/>
    <col min="11" max="11" width="2.28515625" style="59" customWidth="1"/>
    <col min="12" max="12" width="3.7109375" style="59" customWidth="1"/>
    <col min="13" max="13" width="3.7109375" style="148" customWidth="1"/>
    <col min="14" max="16384" width="0.85546875" style="59"/>
  </cols>
  <sheetData>
    <row r="1" spans="6:34" hidden="1">
      <c r="F1" s="67"/>
      <c r="G1" s="67"/>
      <c r="H1" s="67"/>
      <c r="I1" s="67"/>
      <c r="J1" s="67"/>
      <c r="K1" s="67"/>
      <c r="L1" s="67"/>
      <c r="M1" s="12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6:34" hidden="1">
      <c r="F2" s="67"/>
      <c r="G2" s="67"/>
      <c r="H2" s="67"/>
      <c r="I2" s="67"/>
      <c r="J2" s="67"/>
      <c r="K2" s="67"/>
      <c r="L2" s="67"/>
      <c r="M2" s="12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pans="6:34" hidden="1">
      <c r="F3" s="67"/>
      <c r="G3" s="67"/>
      <c r="H3" s="67"/>
      <c r="I3" s="67"/>
      <c r="J3" s="67"/>
      <c r="K3" s="67"/>
      <c r="L3" s="67"/>
      <c r="M3" s="12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</row>
    <row r="4" spans="6:34" hidden="1">
      <c r="F4" s="67"/>
      <c r="G4" s="67"/>
      <c r="H4" s="67"/>
      <c r="I4" s="67"/>
      <c r="J4" s="67"/>
      <c r="K4" s="67"/>
      <c r="L4" s="67"/>
      <c r="M4" s="12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6:34" hidden="1">
      <c r="F5" s="67"/>
      <c r="G5" s="67"/>
      <c r="H5" s="67"/>
      <c r="I5" s="67"/>
      <c r="J5" s="67"/>
      <c r="K5" s="67"/>
      <c r="L5" s="67"/>
      <c r="M5" s="12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</row>
    <row r="6" spans="6:34">
      <c r="F6" s="67"/>
      <c r="G6" s="67"/>
      <c r="H6" s="67"/>
      <c r="I6" s="67"/>
      <c r="J6" s="67"/>
      <c r="K6" s="67"/>
      <c r="L6" s="67"/>
      <c r="M6" s="12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</row>
    <row r="7" spans="6:34" s="60" customFormat="1" ht="15" customHeight="1" thickBot="1">
      <c r="F7" s="71"/>
      <c r="G7" s="71"/>
      <c r="H7" s="149"/>
      <c r="I7" s="71"/>
      <c r="J7" s="61" t="s">
        <v>47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6:34" s="60" customFormat="1" ht="15" customHeight="1">
      <c r="F8" s="71"/>
      <c r="G8" s="768" t="s">
        <v>46</v>
      </c>
      <c r="H8" s="769"/>
      <c r="I8" s="769"/>
      <c r="J8" s="770"/>
      <c r="K8" s="216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6:34" s="60" customFormat="1" ht="12" customHeight="1" thickBot="1">
      <c r="F9" s="71"/>
      <c r="G9" s="786" t="str">
        <f>IF(org&lt;&gt;"",org, "Организация не определена")</f>
        <v>МП г.Абакана "Абаканские электрические сети"</v>
      </c>
      <c r="H9" s="787"/>
      <c r="I9" s="787"/>
      <c r="J9" s="788"/>
      <c r="K9" s="217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6:34" s="70" customFormat="1" ht="33.75">
      <c r="F10" s="73"/>
      <c r="G10" s="287" t="s">
        <v>989</v>
      </c>
      <c r="H10" s="276" t="s">
        <v>5</v>
      </c>
      <c r="I10" s="276" t="s">
        <v>45</v>
      </c>
      <c r="J10" s="288" t="s">
        <v>155</v>
      </c>
      <c r="K10" s="213"/>
      <c r="L10" s="71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</row>
    <row r="11" spans="6:34" s="70" customFormat="1" ht="12" thickBot="1">
      <c r="F11" s="73"/>
      <c r="G11" s="455">
        <v>1</v>
      </c>
      <c r="H11" s="456">
        <v>2</v>
      </c>
      <c r="I11" s="456">
        <v>3</v>
      </c>
      <c r="J11" s="457">
        <v>4</v>
      </c>
      <c r="K11" s="95"/>
      <c r="L11" s="71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</row>
    <row r="12" spans="6:34" s="70" customFormat="1">
      <c r="F12" s="73"/>
      <c r="G12" s="458"/>
      <c r="H12" s="459"/>
      <c r="I12" s="460" t="s">
        <v>319</v>
      </c>
      <c r="J12" s="463">
        <v>0.35</v>
      </c>
      <c r="K12" s="95"/>
      <c r="L12" s="71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</row>
    <row r="13" spans="6:34" s="60" customFormat="1" ht="22.5">
      <c r="F13" s="71"/>
      <c r="G13" s="396">
        <v>1</v>
      </c>
      <c r="H13" s="397" t="s">
        <v>11</v>
      </c>
      <c r="I13" s="398" t="s">
        <v>44</v>
      </c>
      <c r="J13" s="399">
        <f>'ф.1.1 ПоказНадежн (Пп)'!J48</f>
        <v>7.9447240953556836E-3</v>
      </c>
      <c r="K13" s="214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6:34" s="60" customFormat="1" ht="22.5">
      <c r="F14" s="71"/>
      <c r="G14" s="396">
        <v>2</v>
      </c>
      <c r="H14" s="397" t="s">
        <v>211</v>
      </c>
      <c r="I14" s="398" t="s">
        <v>212</v>
      </c>
      <c r="J14" s="399">
        <f>'ф.3 ПоказТехприсоед (Птпр)'!J38</f>
        <v>1</v>
      </c>
      <c r="K14" s="215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6:34" s="60" customFormat="1" ht="22.5">
      <c r="F15" s="71"/>
      <c r="G15" s="396">
        <v>3</v>
      </c>
      <c r="H15" s="397" t="s">
        <v>213</v>
      </c>
      <c r="I15" s="398" t="s">
        <v>214</v>
      </c>
      <c r="J15" s="399">
        <f>'ПоказКачества (Птсо)'!J9</f>
        <v>0.78729166666666672</v>
      </c>
      <c r="K15" s="21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6:34" s="60" customFormat="1">
      <c r="F16" s="71"/>
      <c r="G16" s="396">
        <v>4</v>
      </c>
      <c r="H16" s="397" t="s">
        <v>215</v>
      </c>
      <c r="I16" s="398" t="s">
        <v>43</v>
      </c>
      <c r="J16" s="399">
        <f>'ф.1.3 Предлож_ТСО'!K13</f>
        <v>1.3299999999999999E-2</v>
      </c>
      <c r="K16" s="215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6:34" s="60" customFormat="1">
      <c r="F17" s="71"/>
      <c r="G17" s="396">
        <v>5</v>
      </c>
      <c r="H17" s="397" t="s">
        <v>216</v>
      </c>
      <c r="I17" s="398" t="s">
        <v>43</v>
      </c>
      <c r="J17" s="399">
        <f>'ф.1.3 Предлож_ТСО'!K14</f>
        <v>1.004</v>
      </c>
      <c r="K17" s="215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6:34" s="60" customFormat="1">
      <c r="F18" s="71"/>
      <c r="G18" s="396">
        <v>6</v>
      </c>
      <c r="H18" s="397" t="s">
        <v>217</v>
      </c>
      <c r="I18" s="398" t="s">
        <v>43</v>
      </c>
      <c r="J18" s="399">
        <f>'ф.1.3 Предлож_ТСО'!K15</f>
        <v>1.1096999999999999</v>
      </c>
      <c r="K18" s="214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6:34" s="60" customFormat="1" ht="22.5">
      <c r="F19" s="71"/>
      <c r="G19" s="396">
        <v>7</v>
      </c>
      <c r="H19" s="397" t="s">
        <v>42</v>
      </c>
      <c r="I19" s="398" t="s">
        <v>220</v>
      </c>
      <c r="J19" s="464">
        <f>IF(J13&lt;=J16*(1-$J$12),1,IF(J13&lt;=J16*(1+$J$12),0,IF(J13&gt;J16*(1+$J$12),-1)))</f>
        <v>1</v>
      </c>
      <c r="K19" s="215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6:34" ht="33.75">
      <c r="F20" s="127"/>
      <c r="G20" s="396">
        <v>8</v>
      </c>
      <c r="H20" s="397" t="s">
        <v>385</v>
      </c>
      <c r="I20" s="398" t="s">
        <v>220</v>
      </c>
      <c r="J20" s="400"/>
      <c r="K20" s="127"/>
      <c r="L20" s="127"/>
      <c r="M20" s="12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</row>
    <row r="21" spans="6:34" ht="22.5">
      <c r="F21" s="127"/>
      <c r="G21" s="396" t="s">
        <v>841</v>
      </c>
      <c r="H21" s="397" t="s">
        <v>386</v>
      </c>
      <c r="I21" s="398" t="s">
        <v>220</v>
      </c>
      <c r="J21" s="464">
        <f>J23</f>
        <v>0</v>
      </c>
      <c r="K21" s="127"/>
      <c r="L21" s="127"/>
      <c r="M21" s="12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</row>
    <row r="22" spans="6:34" ht="22.5">
      <c r="F22" s="127"/>
      <c r="G22" s="396" t="s">
        <v>842</v>
      </c>
      <c r="H22" s="397" t="s">
        <v>218</v>
      </c>
      <c r="I22" s="398" t="s">
        <v>220</v>
      </c>
      <c r="J22" s="464">
        <f>IF(J14&lt;=J17*(1-$J$12),1,IF(J14&lt;=J17*(1+$J$12),0,IF(J14&gt;J17*(1+$J$12),-1)))</f>
        <v>0</v>
      </c>
      <c r="K22" s="127"/>
      <c r="L22" s="127"/>
      <c r="M22" s="12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</row>
    <row r="23" spans="6:34" ht="23.25" thickBot="1">
      <c r="F23" s="127"/>
      <c r="G23" s="401" t="s">
        <v>843</v>
      </c>
      <c r="H23" s="402" t="s">
        <v>219</v>
      </c>
      <c r="I23" s="403" t="s">
        <v>220</v>
      </c>
      <c r="J23" s="464">
        <f>IF(J15&lt;=J18*(1-$J$12),1,IF(J15&lt;=J18*(1+$J$12),0,IF(J15&gt;J18*(1+$J$12),-1)))</f>
        <v>0</v>
      </c>
      <c r="K23" s="127"/>
      <c r="L23" s="127"/>
      <c r="M23" s="12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</row>
    <row r="24" spans="6:34">
      <c r="F24" s="127"/>
      <c r="G24" s="127"/>
      <c r="H24" s="127"/>
      <c r="I24" s="127"/>
      <c r="J24" s="127"/>
      <c r="K24" s="127"/>
      <c r="L24" s="127"/>
      <c r="M24" s="12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</row>
    <row r="25" spans="6:34">
      <c r="F25" s="127"/>
      <c r="G25" s="127"/>
      <c r="H25" s="127"/>
      <c r="I25" s="127"/>
      <c r="J25" s="127"/>
      <c r="K25" s="127"/>
      <c r="L25" s="127"/>
      <c r="M25" s="12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</row>
    <row r="26" spans="6:34" s="16" customFormat="1">
      <c r="F26" s="19"/>
      <c r="G26" s="19"/>
      <c r="H26" s="19" t="s">
        <v>990</v>
      </c>
      <c r="I26" s="20"/>
      <c r="J26" s="37"/>
      <c r="K26" s="37"/>
      <c r="L26" s="37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6:34" s="16" customFormat="1">
      <c r="F27" s="19"/>
      <c r="G27" s="19"/>
      <c r="H27" s="20"/>
      <c r="I27" s="20"/>
      <c r="J27" s="37"/>
      <c r="K27" s="37"/>
      <c r="L27" s="37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6:34" s="16" customFormat="1">
      <c r="F28" s="19"/>
      <c r="G28" s="21"/>
      <c r="H28" s="22"/>
      <c r="I28" s="22"/>
      <c r="J28" s="134" t="str">
        <f>IF(fioRUK="","Руководитель не задан",fioRUK)</f>
        <v>Марков Валерий Васильевич</v>
      </c>
      <c r="K28" s="37"/>
      <c r="L28" s="37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6:34" s="16" customFormat="1">
      <c r="F29" s="19"/>
      <c r="G29" s="704" t="s">
        <v>991</v>
      </c>
      <c r="H29" s="704"/>
      <c r="I29" s="704" t="s">
        <v>992</v>
      </c>
      <c r="J29" s="704"/>
      <c r="K29" s="37"/>
      <c r="L29" s="37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6:34" s="16" customFormat="1">
      <c r="F30" s="19"/>
      <c r="G30" s="136" t="str">
        <f>IF(doljnDL="","Должность не задана",doljnDL)</f>
        <v>Начальник ПТО</v>
      </c>
      <c r="H30" s="22"/>
      <c r="I30" s="22"/>
      <c r="J30" s="134" t="str">
        <f>IF(fioDL="","Должностное лицо не задано",fioDL)</f>
        <v>Ханин Алексей Анатольевич</v>
      </c>
      <c r="K30" s="37"/>
      <c r="L30" s="37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6:34" s="16" customFormat="1">
      <c r="F31" s="19"/>
      <c r="G31" s="704" t="s">
        <v>993</v>
      </c>
      <c r="H31" s="704"/>
      <c r="I31" s="704" t="s">
        <v>992</v>
      </c>
      <c r="J31" s="704"/>
      <c r="K31" s="37"/>
      <c r="L31" s="37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6:34" s="16" customFormat="1">
      <c r="F32" s="19"/>
      <c r="G32" s="140" t="str">
        <f>IF(DL_Tel&lt;&gt;"","Телефон: " &amp;DL_Tel &amp;", ","") &amp;IF(DL_email&lt;&gt;"","e-mail: " &amp;DL_email,"")</f>
        <v xml:space="preserve">Телефон: 8 (3902) 29-90-07, </v>
      </c>
      <c r="H32" s="17"/>
      <c r="I32" s="17"/>
      <c r="J32" s="18"/>
      <c r="K32" s="37"/>
      <c r="L32" s="37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6:34" s="16" customFormat="1">
      <c r="F33" s="19"/>
      <c r="G33" s="704" t="s">
        <v>994</v>
      </c>
      <c r="H33" s="704"/>
      <c r="I33" s="704"/>
      <c r="J33" s="704"/>
      <c r="K33" s="37"/>
      <c r="L33" s="37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6:34">
      <c r="F34" s="127"/>
      <c r="G34" s="127"/>
      <c r="H34" s="127"/>
      <c r="I34" s="127"/>
      <c r="J34" s="127"/>
      <c r="K34" s="127"/>
      <c r="L34" s="127"/>
      <c r="M34" s="12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6:34" s="148" customFormat="1"/>
  </sheetData>
  <sheetProtection formatColumns="0" formatRows="0"/>
  <customSheetViews>
    <customSheetView guid="{7A08770C-4DA4-4581-8082-2CAEC2AF449A}" showGridLines="0" hiddenRows="1" hiddenColumns="1" topLeftCell="F6">
      <selection activeCell="F6" sqref="A1:IV65536"/>
      <pageMargins left="0.59055118110236227" right="0.51181102362204722" top="0.4" bottom="0.39370078740157483" header="0.19685039370078741" footer="0.19685039370078741"/>
      <pageSetup paperSize="9" scale="96" orientation="landscape" r:id="rId1"/>
      <headerFooter alignWithMargins="0"/>
    </customSheetView>
    <customSheetView guid="{DBE22794-A543-4C4B-836B-C1756ADC19B6}" showGridLines="0" hiddenRows="1" hiddenColumns="1" topLeftCell="F6">
      <selection activeCell="F6" sqref="A1:IV65536"/>
      <pageMargins left="0.59055118110236227" right="0.51181102362204722" top="0.4" bottom="0.39370078740157483" header="0.19685039370078741" footer="0.19685039370078741"/>
      <pageSetup paperSize="9" scale="96" orientation="landscape" r:id="rId2"/>
      <headerFooter alignWithMargins="0"/>
    </customSheetView>
  </customSheetViews>
  <mergeCells count="7">
    <mergeCell ref="G8:J8"/>
    <mergeCell ref="G9:J9"/>
    <mergeCell ref="G33:J33"/>
    <mergeCell ref="G29:H29"/>
    <mergeCell ref="I29:J29"/>
    <mergeCell ref="G31:H31"/>
    <mergeCell ref="I31:J31"/>
  </mergeCells>
  <phoneticPr fontId="7" type="noConversion"/>
  <pageMargins left="0.59055118110236227" right="0.51181102362204722" top="0.4" bottom="0.39370078740157483" header="0.19685039370078741" footer="0.19685039370078741"/>
  <pageSetup paperSize="9" scale="96" orientation="landscape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ws_09"/>
  <dimension ref="F1:AI32"/>
  <sheetViews>
    <sheetView showGridLines="0" topLeftCell="F6" zoomScaleNormal="100" zoomScaleSheetLayoutView="100" workbookViewId="0">
      <selection activeCell="AP16" sqref="AP16"/>
    </sheetView>
  </sheetViews>
  <sheetFormatPr defaultColWidth="0.85546875" defaultRowHeight="11.25"/>
  <cols>
    <col min="1" max="5" width="0" style="59" hidden="1" customWidth="1"/>
    <col min="6" max="6" width="3.7109375" style="59" customWidth="1"/>
    <col min="7" max="7" width="8.7109375" style="59" customWidth="1"/>
    <col min="8" max="8" width="56" style="59" customWidth="1"/>
    <col min="9" max="9" width="14" style="59" bestFit="1" customWidth="1"/>
    <col min="10" max="10" width="15.7109375" style="59" customWidth="1"/>
    <col min="11" max="11" width="6.7109375" customWidth="1"/>
    <col min="12" max="12" width="3.7109375" style="59" customWidth="1"/>
    <col min="13" max="13" width="3.7109375" style="148" customWidth="1"/>
    <col min="14" max="16384" width="0.85546875" style="59"/>
  </cols>
  <sheetData>
    <row r="1" spans="6:35" hidden="1">
      <c r="F1" s="67"/>
      <c r="G1" s="67"/>
      <c r="H1" s="67"/>
      <c r="I1" s="67"/>
      <c r="J1" s="67"/>
      <c r="K1" s="3"/>
      <c r="L1" s="67"/>
      <c r="M1" s="12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6:35" hidden="1">
      <c r="F2" s="67"/>
      <c r="G2" s="67"/>
      <c r="H2" s="67"/>
      <c r="I2" s="67"/>
      <c r="J2" s="67"/>
      <c r="K2" s="3"/>
      <c r="L2" s="67"/>
      <c r="M2" s="12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6:35" hidden="1">
      <c r="F3" s="67"/>
      <c r="G3" s="67"/>
      <c r="H3" s="67"/>
      <c r="I3" s="67"/>
      <c r="J3" s="67"/>
      <c r="K3" s="3"/>
      <c r="L3" s="67"/>
      <c r="M3" s="12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6:35" hidden="1">
      <c r="F4" s="67"/>
      <c r="G4" s="67"/>
      <c r="H4" s="67"/>
      <c r="I4" s="67"/>
      <c r="J4" s="67"/>
      <c r="K4" s="3"/>
      <c r="L4" s="67"/>
      <c r="M4" s="12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6:35" hidden="1">
      <c r="F5" s="67"/>
      <c r="G5" s="67"/>
      <c r="H5" s="67"/>
      <c r="I5" s="67"/>
      <c r="J5" s="67"/>
      <c r="K5" s="3"/>
      <c r="L5" s="67"/>
      <c r="M5" s="12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6:35" s="148" customFormat="1">
      <c r="F6" s="127"/>
      <c r="G6" s="127"/>
      <c r="H6" s="127"/>
      <c r="I6" s="127"/>
      <c r="J6" s="127"/>
      <c r="K6" s="51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</row>
    <row r="7" spans="6:35" s="60" customFormat="1" ht="15" customHeight="1" thickBot="1">
      <c r="F7" s="71"/>
      <c r="G7" s="71"/>
      <c r="H7" s="149"/>
      <c r="I7" s="71"/>
      <c r="J7" s="61" t="s">
        <v>51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6:35" s="60" customFormat="1" ht="15" customHeight="1">
      <c r="F8" s="71"/>
      <c r="G8" s="768" t="s">
        <v>50</v>
      </c>
      <c r="H8" s="769"/>
      <c r="I8" s="769"/>
      <c r="J8" s="770"/>
      <c r="K8" s="216"/>
      <c r="L8" s="218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6:35" s="60" customFormat="1" ht="12" customHeight="1" thickBot="1">
      <c r="F9" s="71"/>
      <c r="G9" s="765" t="str">
        <f>IF(org&lt;&gt;"",org, "Организация не определена")</f>
        <v>МП г.Абакана "Абаканские электрические сети"</v>
      </c>
      <c r="H9" s="766"/>
      <c r="I9" s="766"/>
      <c r="J9" s="767"/>
      <c r="K9" s="216"/>
      <c r="L9" s="218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6:35" s="70" customFormat="1" ht="33.75">
      <c r="F10" s="73"/>
      <c r="G10" s="287" t="s">
        <v>989</v>
      </c>
      <c r="H10" s="276" t="s">
        <v>5</v>
      </c>
      <c r="I10" s="276" t="s">
        <v>45</v>
      </c>
      <c r="J10" s="288" t="str">
        <f>IF(prd&lt;&gt;"","Значение на " &amp; prd &amp;" год","Не определено")</f>
        <v>Значение на 2014 год</v>
      </c>
      <c r="K10" s="143"/>
      <c r="L10" s="219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</row>
    <row r="11" spans="6:35" s="70" customFormat="1" ht="12" thickBot="1">
      <c r="F11" s="73"/>
      <c r="G11" s="277">
        <v>1</v>
      </c>
      <c r="H11" s="278">
        <v>2</v>
      </c>
      <c r="I11" s="278">
        <v>3</v>
      </c>
      <c r="J11" s="279">
        <v>4</v>
      </c>
      <c r="K11" s="143"/>
      <c r="L11" s="219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</row>
    <row r="12" spans="6:35" s="60" customFormat="1" ht="22.5">
      <c r="F12" s="71"/>
      <c r="G12" s="280" t="s">
        <v>905</v>
      </c>
      <c r="H12" s="394" t="s">
        <v>222</v>
      </c>
      <c r="I12" s="395"/>
      <c r="J12" s="465">
        <v>0.65</v>
      </c>
      <c r="K12" s="143"/>
      <c r="L12" s="218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</row>
    <row r="13" spans="6:35" s="60" customFormat="1" ht="22.5">
      <c r="F13" s="71"/>
      <c r="G13" s="283" t="s">
        <v>850</v>
      </c>
      <c r="H13" s="397" t="s">
        <v>223</v>
      </c>
      <c r="I13" s="398"/>
      <c r="J13" s="567"/>
      <c r="K13" s="143"/>
      <c r="L13" s="218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6:35" s="60" customFormat="1" ht="22.5">
      <c r="F14" s="71"/>
      <c r="G14" s="283" t="s">
        <v>851</v>
      </c>
      <c r="H14" s="397" t="s">
        <v>224</v>
      </c>
      <c r="I14" s="398"/>
      <c r="J14" s="466">
        <v>0.25</v>
      </c>
      <c r="K14" s="143"/>
      <c r="L14" s="218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</row>
    <row r="15" spans="6:35" s="60" customFormat="1" ht="22.5">
      <c r="F15" s="71"/>
      <c r="G15" s="283" t="s">
        <v>21</v>
      </c>
      <c r="H15" s="397" t="s">
        <v>225</v>
      </c>
      <c r="I15" s="398"/>
      <c r="J15" s="466">
        <v>0.1</v>
      </c>
      <c r="K15" s="143"/>
      <c r="L15" s="218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6:35" s="60" customFormat="1" ht="22.5">
      <c r="F16" s="71"/>
      <c r="G16" s="283" t="s">
        <v>20</v>
      </c>
      <c r="H16" s="397" t="s">
        <v>42</v>
      </c>
      <c r="I16" s="398" t="s">
        <v>221</v>
      </c>
      <c r="J16" s="466">
        <f>'ф.4.1 ОбобщПоказ'!J19</f>
        <v>1</v>
      </c>
      <c r="K16" s="143"/>
      <c r="L16" s="218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</row>
    <row r="17" spans="6:35" s="60" customFormat="1" ht="22.5">
      <c r="F17" s="71"/>
      <c r="G17" s="404">
        <v>6</v>
      </c>
      <c r="H17" s="397" t="s">
        <v>49</v>
      </c>
      <c r="I17" s="398" t="s">
        <v>221</v>
      </c>
      <c r="J17" s="567"/>
      <c r="K17" s="3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6:35" s="60" customFormat="1" ht="22.5">
      <c r="F18" s="71"/>
      <c r="G18" s="404">
        <v>7</v>
      </c>
      <c r="H18" s="397" t="s">
        <v>228</v>
      </c>
      <c r="I18" s="398" t="s">
        <v>221</v>
      </c>
      <c r="J18" s="466">
        <f>'ф.4.1 ОбобщПоказ'!J22</f>
        <v>0</v>
      </c>
      <c r="K18" s="3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</row>
    <row r="19" spans="6:35" s="60" customFormat="1" ht="22.5">
      <c r="F19" s="71"/>
      <c r="G19" s="404">
        <v>8</v>
      </c>
      <c r="H19" s="397" t="s">
        <v>229</v>
      </c>
      <c r="I19" s="398" t="s">
        <v>221</v>
      </c>
      <c r="J19" s="466">
        <f>'ф.4.1 ОбобщПоказ'!J23</f>
        <v>0</v>
      </c>
      <c r="K19" s="3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</row>
    <row r="20" spans="6:35" s="60" customFormat="1" ht="23.25" thickBot="1">
      <c r="F20" s="71"/>
      <c r="G20" s="405">
        <v>9</v>
      </c>
      <c r="H20" s="402" t="s">
        <v>48</v>
      </c>
      <c r="I20" s="403" t="s">
        <v>221</v>
      </c>
      <c r="J20" s="467">
        <f>J12*J16+J14*J18+J15*J19</f>
        <v>0.65</v>
      </c>
      <c r="K20" s="3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</row>
    <row r="21" spans="6:35" s="60" customFormat="1">
      <c r="F21" s="71"/>
      <c r="G21" s="71"/>
      <c r="H21" s="73"/>
      <c r="I21" s="72"/>
      <c r="J21" s="72"/>
      <c r="K21" s="3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</row>
    <row r="22" spans="6:35" s="60" customFormat="1">
      <c r="F22" s="71"/>
      <c r="G22" s="71"/>
      <c r="H22" s="73"/>
      <c r="I22" s="72"/>
      <c r="J22" s="72"/>
      <c r="K22" s="3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</row>
    <row r="23" spans="6:35" s="16" customFormat="1">
      <c r="F23" s="19"/>
      <c r="G23" s="19"/>
      <c r="H23" s="19" t="s">
        <v>990</v>
      </c>
      <c r="I23" s="20"/>
      <c r="J23" s="37"/>
      <c r="K23" s="37"/>
      <c r="L23" s="37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6:35" s="16" customFormat="1">
      <c r="F24" s="19"/>
      <c r="G24" s="19"/>
      <c r="H24" s="20"/>
      <c r="I24" s="20"/>
      <c r="J24" s="37"/>
      <c r="K24" s="37"/>
      <c r="L24" s="37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6:35" s="16" customFormat="1">
      <c r="F25" s="19"/>
      <c r="G25" s="21"/>
      <c r="H25" s="22"/>
      <c r="I25" s="22"/>
      <c r="J25" s="134" t="str">
        <f>IF(fioRUK="","Руководитель не задан",fioRUK)</f>
        <v>Марков Валерий Васильевич</v>
      </c>
      <c r="K25" s="37"/>
      <c r="L25" s="37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6:35" s="16" customFormat="1">
      <c r="F26" s="19"/>
      <c r="G26" s="704" t="s">
        <v>991</v>
      </c>
      <c r="H26" s="704"/>
      <c r="I26" s="704" t="s">
        <v>992</v>
      </c>
      <c r="J26" s="704"/>
      <c r="K26" s="37"/>
      <c r="L26" s="37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6:35" s="16" customFormat="1">
      <c r="F27" s="19"/>
      <c r="G27" s="136" t="str">
        <f>IF(doljnDL="","Должность не задана",doljnDL)</f>
        <v>Начальник ПТО</v>
      </c>
      <c r="H27" s="22"/>
      <c r="I27" s="22"/>
      <c r="J27" s="134" t="str">
        <f>IF(fioDL="","Должностное лицо не задано",fioDL)</f>
        <v>Ханин Алексей Анатольевич</v>
      </c>
      <c r="K27" s="37"/>
      <c r="L27" s="37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6:35" s="16" customFormat="1">
      <c r="F28" s="19"/>
      <c r="G28" s="704" t="s">
        <v>993</v>
      </c>
      <c r="H28" s="704"/>
      <c r="I28" s="704" t="s">
        <v>992</v>
      </c>
      <c r="J28" s="704"/>
      <c r="K28" s="37"/>
      <c r="L28" s="37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6:35" s="16" customFormat="1">
      <c r="F29" s="19"/>
      <c r="G29" s="140" t="str">
        <f>IF(DL_Tel&lt;&gt;"","Телефон: " &amp;DL_Tel &amp;", ","") &amp;IF(DL_email&lt;&gt;"","e-mail: " &amp;DL_email,"")</f>
        <v xml:space="preserve">Телефон: 8 (3902) 29-90-07, </v>
      </c>
      <c r="H29" s="17"/>
      <c r="I29" s="17"/>
      <c r="J29" s="18"/>
      <c r="K29" s="37"/>
      <c r="L29" s="37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6:35" s="16" customFormat="1">
      <c r="F30" s="19"/>
      <c r="G30" s="704" t="s">
        <v>994</v>
      </c>
      <c r="H30" s="704"/>
      <c r="I30" s="704"/>
      <c r="J30" s="704"/>
      <c r="K30" s="37"/>
      <c r="L30" s="37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6:35">
      <c r="F31" s="127"/>
      <c r="G31" s="127"/>
      <c r="H31" s="127"/>
      <c r="I31" s="127"/>
      <c r="J31" s="127"/>
      <c r="K31" s="127"/>
      <c r="L31" s="127"/>
      <c r="M31" s="12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6:35" s="148" customFormat="1">
      <c r="K32" s="142"/>
    </row>
  </sheetData>
  <sheetProtection formatColumns="0" formatRows="0"/>
  <dataConsolidate/>
  <customSheetViews>
    <customSheetView guid="{7A08770C-4DA4-4581-8082-2CAEC2AF449A}" showGridLines="0" hiddenRows="1" hiddenColumns="1" topLeftCell="F6">
      <selection activeCell="J25" sqref="J25"/>
      <pageMargins left="0.68" right="0.51181102362204722" top="0.49" bottom="0.39370078740157483" header="0.19685039370078741" footer="0.19685039370078741"/>
      <pageSetup paperSize="9" scale="104" orientation="landscape" r:id="rId1"/>
      <headerFooter alignWithMargins="0"/>
    </customSheetView>
    <customSheetView guid="{DBE22794-A543-4C4B-836B-C1756ADC19B6}" showGridLines="0" hiddenRows="1" hiddenColumns="1" topLeftCell="F6">
      <selection activeCell="F6" sqref="A1:IV65536"/>
      <pageMargins left="0.68" right="0.51181102362204722" top="0.49" bottom="0.39370078740157483" header="0.19685039370078741" footer="0.19685039370078741"/>
      <pageSetup paperSize="9" scale="104" orientation="landscape" r:id="rId2"/>
      <headerFooter alignWithMargins="0"/>
    </customSheetView>
  </customSheetViews>
  <mergeCells count="7">
    <mergeCell ref="G8:J8"/>
    <mergeCell ref="G9:J9"/>
    <mergeCell ref="G30:J30"/>
    <mergeCell ref="G26:H26"/>
    <mergeCell ref="I26:J26"/>
    <mergeCell ref="G28:H28"/>
    <mergeCell ref="I28:J28"/>
  </mergeCells>
  <phoneticPr fontId="7" type="noConversion"/>
  <pageMargins left="0.68" right="0.51181102362204722" top="0.49" bottom="0.39370078740157483" header="0.19685039370078741" footer="0.19685039370078741"/>
  <pageSetup paperSize="9" scale="104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>
      <selection activeCell="K43" sqref="K43"/>
    </sheetView>
  </sheetViews>
  <sheetFormatPr defaultRowHeight="11.25"/>
  <cols>
    <col min="1" max="16384" width="9.140625" style="3"/>
  </cols>
  <sheetData/>
  <customSheetViews>
    <customSheetView guid="{7A08770C-4DA4-4581-8082-2CAEC2AF449A}" showGridLines="0" state="veryHidden">
      <selection activeCell="K43" sqref="K43"/>
      <pageMargins left="0.75" right="0.75" top="1" bottom="1" header="0.5" footer="0.5"/>
      <headerFooter alignWithMargins="0"/>
    </customSheetView>
    <customSheetView guid="{DBE22794-A543-4C4B-836B-C1756ADC19B6}" showGridLines="0" state="veryHidden">
      <selection activeCell="K43" sqref="K43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100" enableFormatConditionsCalculation="0">
    <tabColor indexed="47"/>
  </sheetPr>
  <dimension ref="A1:AB84"/>
  <sheetViews>
    <sheetView showGridLines="0" zoomScaleNormal="100" workbookViewId="0"/>
  </sheetViews>
  <sheetFormatPr defaultRowHeight="15" customHeight="1"/>
  <cols>
    <col min="1" max="1" width="11.5703125" style="29" customWidth="1"/>
    <col min="2" max="2" width="30.7109375" style="29" customWidth="1"/>
    <col min="3" max="3" width="16.85546875" style="29" customWidth="1"/>
    <col min="4" max="4" width="10.140625" style="29" customWidth="1"/>
    <col min="5" max="6" width="9.140625" style="29"/>
    <col min="7" max="8" width="12.7109375" style="29" customWidth="1"/>
    <col min="9" max="9" width="14.140625" style="29" customWidth="1"/>
    <col min="10" max="10" width="12.5703125" style="29" customWidth="1"/>
    <col min="11" max="17" width="9.140625" style="29"/>
    <col min="18" max="18" width="12" style="46" customWidth="1"/>
    <col min="19" max="19" width="33.28515625" style="5" customWidth="1"/>
    <col min="20" max="20" width="26.85546875" style="5" customWidth="1"/>
    <col min="21" max="21" width="15.42578125" style="5" customWidth="1"/>
    <col min="22" max="22" width="17" style="5" customWidth="1"/>
    <col min="23" max="23" width="17.5703125" style="5" customWidth="1"/>
    <col min="24" max="25" width="20.28515625" style="5" customWidth="1"/>
    <col min="26" max="26" width="21.85546875" style="5" customWidth="1"/>
    <col min="27" max="16384" width="9.140625" style="29"/>
  </cols>
  <sheetData>
    <row r="1" spans="1:26" ht="15" customHeight="1">
      <c r="A1" s="29" t="s">
        <v>703</v>
      </c>
      <c r="B1" s="13" t="s">
        <v>854</v>
      </c>
      <c r="C1" s="14">
        <v>0</v>
      </c>
      <c r="D1" s="54" t="s">
        <v>1062</v>
      </c>
      <c r="E1" s="54" t="s">
        <v>984</v>
      </c>
      <c r="F1" s="54" t="s">
        <v>985</v>
      </c>
      <c r="G1" s="54" t="s">
        <v>998</v>
      </c>
      <c r="H1" s="54" t="s">
        <v>1083</v>
      </c>
      <c r="I1" s="54" t="s">
        <v>1068</v>
      </c>
      <c r="J1" s="54" t="s">
        <v>76</v>
      </c>
      <c r="R1" s="55" t="s">
        <v>1008</v>
      </c>
      <c r="S1" s="54" t="s">
        <v>1009</v>
      </c>
      <c r="T1" s="54" t="s">
        <v>1055</v>
      </c>
      <c r="U1" s="54" t="s">
        <v>1056</v>
      </c>
      <c r="V1" s="54" t="s">
        <v>1058</v>
      </c>
      <c r="W1" s="54" t="s">
        <v>1057</v>
      </c>
      <c r="X1" s="54" t="s">
        <v>1059</v>
      </c>
      <c r="Y1" s="54" t="s">
        <v>1060</v>
      </c>
      <c r="Z1" s="54" t="s">
        <v>1061</v>
      </c>
    </row>
    <row r="2" spans="1:26" ht="15" customHeight="1">
      <c r="A2" s="29" t="s">
        <v>878</v>
      </c>
      <c r="B2" s="13" t="s">
        <v>855</v>
      </c>
      <c r="D2" s="29" t="s">
        <v>906</v>
      </c>
      <c r="E2" s="15">
        <v>2010</v>
      </c>
      <c r="F2" s="14" t="s">
        <v>986</v>
      </c>
      <c r="G2" s="14" t="s">
        <v>999</v>
      </c>
      <c r="H2" s="14" t="s">
        <v>999</v>
      </c>
      <c r="I2" s="14" t="s">
        <v>1069</v>
      </c>
      <c r="J2" s="14" t="s">
        <v>79</v>
      </c>
      <c r="R2" s="47" t="s">
        <v>1052</v>
      </c>
      <c r="S2" s="29" t="s">
        <v>1023</v>
      </c>
      <c r="T2" s="29" t="s">
        <v>1024</v>
      </c>
      <c r="U2" s="29" t="s">
        <v>1025</v>
      </c>
      <c r="V2" s="29" t="s">
        <v>1026</v>
      </c>
      <c r="W2" s="43" t="s">
        <v>1027</v>
      </c>
      <c r="X2" s="44" t="s">
        <v>1028</v>
      </c>
      <c r="Y2" s="44" t="s">
        <v>1029</v>
      </c>
      <c r="Z2" s="45" t="s">
        <v>1030</v>
      </c>
    </row>
    <row r="3" spans="1:26" ht="15" customHeight="1">
      <c r="B3" s="13" t="s">
        <v>856</v>
      </c>
      <c r="C3" s="30" t="s">
        <v>960</v>
      </c>
      <c r="D3" s="29" t="s">
        <v>907</v>
      </c>
      <c r="E3" s="15">
        <v>2011</v>
      </c>
      <c r="F3" s="14" t="s">
        <v>987</v>
      </c>
      <c r="G3" s="14" t="s">
        <v>1000</v>
      </c>
      <c r="H3" s="14" t="s">
        <v>1084</v>
      </c>
      <c r="I3" s="14" t="s">
        <v>1070</v>
      </c>
      <c r="J3" s="14" t="s">
        <v>80</v>
      </c>
      <c r="R3" s="47" t="s">
        <v>1017</v>
      </c>
      <c r="S3" s="29" t="s">
        <v>1025</v>
      </c>
      <c r="T3" s="29" t="s">
        <v>1031</v>
      </c>
      <c r="U3" s="29"/>
      <c r="V3" s="29" t="s">
        <v>1032</v>
      </c>
      <c r="W3" s="43" t="s">
        <v>1033</v>
      </c>
      <c r="X3" s="5" t="s">
        <v>1034</v>
      </c>
      <c r="Y3" s="44" t="s">
        <v>1035</v>
      </c>
      <c r="Z3" s="45" t="s">
        <v>1036</v>
      </c>
    </row>
    <row r="4" spans="1:26" ht="15" customHeight="1">
      <c r="B4" s="13" t="s">
        <v>857</v>
      </c>
      <c r="C4" s="31" t="s">
        <v>961</v>
      </c>
      <c r="D4" s="29" t="s">
        <v>908</v>
      </c>
      <c r="E4" s="15">
        <v>2012</v>
      </c>
      <c r="F4" s="14" t="s">
        <v>988</v>
      </c>
      <c r="G4" s="14" t="s">
        <v>1001</v>
      </c>
      <c r="H4" s="14" t="s">
        <v>1085</v>
      </c>
      <c r="I4" s="14" t="s">
        <v>1071</v>
      </c>
      <c r="R4" s="47" t="s">
        <v>1012</v>
      </c>
      <c r="S4" s="29" t="s">
        <v>1037</v>
      </c>
      <c r="T4" s="29" t="s">
        <v>1038</v>
      </c>
      <c r="U4" s="29"/>
      <c r="V4" s="29"/>
      <c r="W4" s="43" t="s">
        <v>1039</v>
      </c>
      <c r="X4" s="29" t="s">
        <v>1040</v>
      </c>
      <c r="Y4" s="44" t="s">
        <v>1041</v>
      </c>
      <c r="Z4" s="45" t="s">
        <v>1042</v>
      </c>
    </row>
    <row r="5" spans="1:26" ht="15" customHeight="1">
      <c r="B5" s="13" t="s">
        <v>859</v>
      </c>
      <c r="C5" s="31" t="s">
        <v>962</v>
      </c>
      <c r="D5" s="29" t="s">
        <v>909</v>
      </c>
      <c r="E5" s="15">
        <v>2013</v>
      </c>
      <c r="F5" s="14"/>
      <c r="G5" s="14" t="s">
        <v>1002</v>
      </c>
      <c r="H5" s="14" t="s">
        <v>1086</v>
      </c>
      <c r="I5" s="14" t="s">
        <v>1072</v>
      </c>
      <c r="R5" s="47" t="s">
        <v>1010</v>
      </c>
      <c r="S5" s="3" t="s">
        <v>1011</v>
      </c>
      <c r="T5" s="29" t="s">
        <v>1043</v>
      </c>
      <c r="U5" s="3"/>
      <c r="V5" s="3"/>
      <c r="W5" s="43" t="s">
        <v>1044</v>
      </c>
      <c r="X5" s="44" t="s">
        <v>1045</v>
      </c>
      <c r="Y5" s="43"/>
      <c r="Z5" s="45" t="s">
        <v>1046</v>
      </c>
    </row>
    <row r="6" spans="1:26" ht="15" customHeight="1">
      <c r="B6" s="13" t="s">
        <v>860</v>
      </c>
      <c r="C6" s="31" t="s">
        <v>963</v>
      </c>
      <c r="D6" s="29" t="s">
        <v>910</v>
      </c>
      <c r="E6" s="15">
        <v>2014</v>
      </c>
      <c r="F6" s="14"/>
      <c r="G6" s="36"/>
      <c r="H6" s="36"/>
      <c r="I6" s="14" t="s">
        <v>1073</v>
      </c>
      <c r="R6" s="47" t="s">
        <v>1054</v>
      </c>
      <c r="S6" s="29" t="s">
        <v>1034</v>
      </c>
      <c r="T6" s="29"/>
      <c r="U6" s="29"/>
      <c r="V6" s="29"/>
      <c r="W6" s="43" t="s">
        <v>1047</v>
      </c>
      <c r="X6" s="43"/>
      <c r="Y6" s="43"/>
      <c r="Z6" s="45" t="s">
        <v>1048</v>
      </c>
    </row>
    <row r="7" spans="1:26" ht="15" customHeight="1">
      <c r="B7" s="13" t="s">
        <v>861</v>
      </c>
      <c r="C7" s="31" t="s">
        <v>964</v>
      </c>
      <c r="D7" s="29" t="s">
        <v>911</v>
      </c>
      <c r="E7" s="15">
        <v>2015</v>
      </c>
      <c r="F7" s="14"/>
      <c r="G7" s="14"/>
      <c r="I7" s="14" t="s">
        <v>1074</v>
      </c>
      <c r="R7" s="47" t="s">
        <v>1053</v>
      </c>
      <c r="S7" s="3" t="s">
        <v>1049</v>
      </c>
      <c r="T7" s="3"/>
      <c r="U7" s="3"/>
      <c r="V7" s="3"/>
      <c r="W7" s="43" t="s">
        <v>1050</v>
      </c>
      <c r="X7" s="43"/>
      <c r="Y7" s="43"/>
    </row>
    <row r="8" spans="1:26" ht="15" customHeight="1">
      <c r="B8" s="13" t="s">
        <v>862</v>
      </c>
      <c r="C8" s="31" t="s">
        <v>965</v>
      </c>
      <c r="D8" s="29" t="s">
        <v>912</v>
      </c>
      <c r="E8" s="15">
        <v>2016</v>
      </c>
      <c r="F8" s="14"/>
      <c r="G8" s="14"/>
      <c r="I8" s="14" t="s">
        <v>1075</v>
      </c>
      <c r="R8" s="47" t="s">
        <v>1015</v>
      </c>
      <c r="S8" s="3" t="s">
        <v>1016</v>
      </c>
      <c r="T8" s="3"/>
      <c r="U8" s="3"/>
      <c r="V8" s="3"/>
      <c r="W8" s="43" t="s">
        <v>1051</v>
      </c>
      <c r="X8" s="43"/>
      <c r="Y8" s="43"/>
    </row>
    <row r="9" spans="1:26" ht="15" customHeight="1">
      <c r="B9" s="13" t="s">
        <v>863</v>
      </c>
      <c r="C9" s="4"/>
      <c r="D9" s="29" t="s">
        <v>913</v>
      </c>
      <c r="E9" s="15">
        <v>2017</v>
      </c>
      <c r="F9" s="14"/>
      <c r="G9" s="14"/>
      <c r="I9" s="14" t="s">
        <v>1076</v>
      </c>
    </row>
    <row r="10" spans="1:26" ht="15" customHeight="1">
      <c r="B10" s="13" t="s">
        <v>864</v>
      </c>
      <c r="C10" s="30" t="s">
        <v>966</v>
      </c>
      <c r="D10" s="29" t="s">
        <v>914</v>
      </c>
      <c r="E10" s="15">
        <v>2018</v>
      </c>
      <c r="F10" s="14"/>
      <c r="G10" s="14"/>
      <c r="I10" s="14" t="s">
        <v>1077</v>
      </c>
      <c r="R10" s="47" t="s">
        <v>1013</v>
      </c>
      <c r="S10" s="3" t="s">
        <v>1014</v>
      </c>
      <c r="T10" s="29"/>
      <c r="U10" s="29"/>
      <c r="V10" s="29"/>
    </row>
    <row r="11" spans="1:26" ht="15" customHeight="1">
      <c r="B11" s="13" t="s">
        <v>858</v>
      </c>
      <c r="C11" s="31" t="s">
        <v>961</v>
      </c>
      <c r="D11" s="29" t="s">
        <v>915</v>
      </c>
      <c r="E11" s="15">
        <v>2019</v>
      </c>
      <c r="F11" s="14"/>
      <c r="G11" s="14"/>
      <c r="I11" s="14" t="s">
        <v>1078</v>
      </c>
      <c r="S11" s="3"/>
    </row>
    <row r="12" spans="1:26" ht="15" customHeight="1">
      <c r="B12" s="13" t="s">
        <v>955</v>
      </c>
      <c r="C12" s="31" t="s">
        <v>962</v>
      </c>
      <c r="D12" s="29" t="s">
        <v>956</v>
      </c>
      <c r="E12" s="15">
        <v>2020</v>
      </c>
      <c r="F12" s="14"/>
      <c r="G12" s="14"/>
      <c r="I12" s="14" t="s">
        <v>1079</v>
      </c>
      <c r="R12" s="47" t="s">
        <v>1064</v>
      </c>
      <c r="S12" s="29" t="s">
        <v>1065</v>
      </c>
    </row>
    <row r="13" spans="1:26" ht="15" customHeight="1">
      <c r="B13" s="13" t="s">
        <v>896</v>
      </c>
      <c r="C13" s="31" t="s">
        <v>963</v>
      </c>
      <c r="D13" s="29" t="s">
        <v>957</v>
      </c>
      <c r="E13" s="15">
        <v>2021</v>
      </c>
      <c r="F13" s="14"/>
      <c r="G13" s="14"/>
      <c r="I13" s="14" t="s">
        <v>1080</v>
      </c>
    </row>
    <row r="14" spans="1:26" ht="15" customHeight="1">
      <c r="B14" s="13" t="s">
        <v>916</v>
      </c>
      <c r="C14" s="31" t="s">
        <v>964</v>
      </c>
      <c r="D14" s="29" t="s">
        <v>958</v>
      </c>
      <c r="E14" s="15">
        <v>2022</v>
      </c>
      <c r="F14" s="14"/>
      <c r="G14" s="14"/>
      <c r="R14" s="47" t="s">
        <v>1066</v>
      </c>
    </row>
    <row r="15" spans="1:26" ht="15" customHeight="1">
      <c r="B15" s="13" t="s">
        <v>953</v>
      </c>
      <c r="C15" s="31" t="s">
        <v>965</v>
      </c>
      <c r="E15" s="15">
        <v>2023</v>
      </c>
      <c r="F15" s="14"/>
      <c r="G15" s="14"/>
    </row>
    <row r="16" spans="1:26" ht="15" customHeight="1">
      <c r="B16" s="13" t="s">
        <v>852</v>
      </c>
      <c r="C16" s="31" t="s">
        <v>967</v>
      </c>
      <c r="E16" s="15">
        <v>2024</v>
      </c>
      <c r="F16" s="14"/>
      <c r="G16" s="14"/>
    </row>
    <row r="17" spans="2:5" ht="15" customHeight="1">
      <c r="B17" s="13" t="s">
        <v>917</v>
      </c>
      <c r="C17" s="31" t="s">
        <v>968</v>
      </c>
      <c r="E17" s="15">
        <v>2025</v>
      </c>
    </row>
    <row r="18" spans="2:5" ht="15" customHeight="1">
      <c r="B18" s="13" t="s">
        <v>918</v>
      </c>
      <c r="C18" s="31" t="s">
        <v>969</v>
      </c>
    </row>
    <row r="19" spans="2:5" ht="15" customHeight="1">
      <c r="B19" s="13" t="s">
        <v>919</v>
      </c>
      <c r="C19" s="31" t="s">
        <v>970</v>
      </c>
    </row>
    <row r="20" spans="2:5" ht="15" customHeight="1">
      <c r="B20" s="13" t="s">
        <v>920</v>
      </c>
    </row>
    <row r="21" spans="2:5" ht="15" customHeight="1">
      <c r="B21" s="13" t="s">
        <v>954</v>
      </c>
    </row>
    <row r="22" spans="2:5" ht="15" customHeight="1">
      <c r="B22" s="13" t="s">
        <v>921</v>
      </c>
    </row>
    <row r="23" spans="2:5" ht="15" customHeight="1">
      <c r="B23" s="13" t="s">
        <v>922</v>
      </c>
    </row>
    <row r="24" spans="2:5" ht="15" customHeight="1">
      <c r="B24" s="13" t="s">
        <v>923</v>
      </c>
    </row>
    <row r="25" spans="2:5" ht="15" customHeight="1">
      <c r="B25" s="13" t="s">
        <v>924</v>
      </c>
    </row>
    <row r="26" spans="2:5" ht="15" customHeight="1">
      <c r="B26" s="13" t="s">
        <v>925</v>
      </c>
    </row>
    <row r="27" spans="2:5" ht="15" customHeight="1">
      <c r="B27" s="13" t="s">
        <v>926</v>
      </c>
    </row>
    <row r="28" spans="2:5" ht="15" customHeight="1">
      <c r="B28" s="13" t="s">
        <v>927</v>
      </c>
    </row>
    <row r="29" spans="2:5" ht="15" customHeight="1">
      <c r="B29" s="13" t="s">
        <v>928</v>
      </c>
    </row>
    <row r="30" spans="2:5" ht="15" customHeight="1">
      <c r="B30" s="13" t="s">
        <v>929</v>
      </c>
    </row>
    <row r="31" spans="2:5" ht="15" customHeight="1">
      <c r="B31" s="13" t="s">
        <v>930</v>
      </c>
    </row>
    <row r="32" spans="2:5" ht="15" customHeight="1">
      <c r="B32" s="13" t="s">
        <v>931</v>
      </c>
    </row>
    <row r="33" spans="2:28" ht="15" customHeight="1">
      <c r="B33" s="13" t="s">
        <v>932</v>
      </c>
    </row>
    <row r="34" spans="2:28" ht="15" customHeight="1">
      <c r="B34" s="13" t="s">
        <v>933</v>
      </c>
    </row>
    <row r="35" spans="2:28" ht="15" customHeight="1">
      <c r="B35" s="13" t="s">
        <v>934</v>
      </c>
    </row>
    <row r="36" spans="2:28" ht="15" customHeight="1">
      <c r="B36" s="101" t="s">
        <v>935</v>
      </c>
    </row>
    <row r="37" spans="2:28" ht="15" customHeight="1">
      <c r="B37" s="13" t="s">
        <v>936</v>
      </c>
    </row>
    <row r="38" spans="2:28" ht="15" customHeight="1">
      <c r="B38" s="13" t="s">
        <v>865</v>
      </c>
      <c r="AA38" s="32"/>
      <c r="AB38" s="32"/>
    </row>
    <row r="39" spans="2:28" ht="15" customHeight="1">
      <c r="B39" s="13" t="s">
        <v>866</v>
      </c>
      <c r="AA39" s="33"/>
      <c r="AB39" s="33"/>
    </row>
    <row r="40" spans="2:28" ht="15" customHeight="1">
      <c r="B40" s="13" t="s">
        <v>867</v>
      </c>
      <c r="E40" s="792"/>
      <c r="F40" s="789"/>
      <c r="G40" s="25"/>
      <c r="H40" s="26"/>
      <c r="I40" s="34"/>
      <c r="J40" s="34"/>
      <c r="K40" s="34"/>
      <c r="L40" s="34"/>
      <c r="M40" s="34"/>
      <c r="N40" s="34"/>
      <c r="O40" s="34"/>
      <c r="P40" s="34"/>
      <c r="Q40" s="34"/>
      <c r="R40" s="48"/>
      <c r="AA40" s="791"/>
      <c r="AB40" s="33"/>
    </row>
    <row r="41" spans="2:28" ht="15" customHeight="1">
      <c r="B41" s="13" t="s">
        <v>868</v>
      </c>
      <c r="E41" s="792"/>
      <c r="F41" s="790"/>
      <c r="G41" s="27"/>
      <c r="H41" s="28"/>
      <c r="I41" s="35"/>
      <c r="J41" s="35"/>
      <c r="K41" s="35"/>
      <c r="L41" s="35"/>
      <c r="M41" s="35"/>
      <c r="N41" s="35"/>
      <c r="O41" s="35"/>
      <c r="P41" s="35"/>
      <c r="Q41" s="35"/>
      <c r="R41" s="49"/>
      <c r="AA41" s="791"/>
      <c r="AB41" s="33"/>
    </row>
    <row r="42" spans="2:28" ht="15" customHeight="1">
      <c r="B42" s="13" t="s">
        <v>869</v>
      </c>
      <c r="AA42" s="33"/>
      <c r="AB42" s="33"/>
    </row>
    <row r="43" spans="2:28" ht="15" customHeight="1">
      <c r="B43" s="13" t="s">
        <v>870</v>
      </c>
      <c r="AA43" s="33"/>
      <c r="AB43" s="33"/>
    </row>
    <row r="44" spans="2:28" ht="15" customHeight="1">
      <c r="B44" s="13" t="s">
        <v>871</v>
      </c>
      <c r="AA44" s="32"/>
      <c r="AB44" s="32"/>
    </row>
    <row r="45" spans="2:28" ht="15" customHeight="1">
      <c r="B45" s="13" t="s">
        <v>872</v>
      </c>
      <c r="AA45" s="32"/>
      <c r="AB45" s="32"/>
    </row>
    <row r="46" spans="2:28" ht="15" customHeight="1">
      <c r="B46" s="13" t="s">
        <v>873</v>
      </c>
    </row>
    <row r="47" spans="2:28" ht="15" customHeight="1">
      <c r="B47" s="13" t="s">
        <v>874</v>
      </c>
    </row>
    <row r="48" spans="2:28" ht="15" customHeight="1">
      <c r="B48" s="13" t="s">
        <v>875</v>
      </c>
    </row>
    <row r="49" spans="2:2" ht="15" customHeight="1">
      <c r="B49" s="13" t="s">
        <v>876</v>
      </c>
    </row>
    <row r="50" spans="2:2" ht="15" customHeight="1">
      <c r="B50" s="13" t="s">
        <v>877</v>
      </c>
    </row>
    <row r="51" spans="2:2" ht="15" customHeight="1">
      <c r="B51" s="13" t="s">
        <v>882</v>
      </c>
    </row>
    <row r="52" spans="2:2" ht="15" customHeight="1">
      <c r="B52" s="13" t="s">
        <v>883</v>
      </c>
    </row>
    <row r="53" spans="2:2" ht="15" customHeight="1">
      <c r="B53" s="13" t="s">
        <v>884</v>
      </c>
    </row>
    <row r="54" spans="2:2" ht="15" customHeight="1">
      <c r="B54" s="13" t="s">
        <v>885</v>
      </c>
    </row>
    <row r="55" spans="2:2" ht="15" customHeight="1">
      <c r="B55" s="13" t="s">
        <v>886</v>
      </c>
    </row>
    <row r="56" spans="2:2" ht="15" customHeight="1">
      <c r="B56" s="13" t="s">
        <v>887</v>
      </c>
    </row>
    <row r="57" spans="2:2" ht="15" customHeight="1">
      <c r="B57" s="13" t="s">
        <v>888</v>
      </c>
    </row>
    <row r="58" spans="2:2" ht="15" customHeight="1">
      <c r="B58" s="13" t="s">
        <v>889</v>
      </c>
    </row>
    <row r="59" spans="2:2" ht="15" customHeight="1">
      <c r="B59" s="13" t="s">
        <v>890</v>
      </c>
    </row>
    <row r="60" spans="2:2" ht="15" customHeight="1">
      <c r="B60" s="13" t="s">
        <v>891</v>
      </c>
    </row>
    <row r="61" spans="2:2" ht="15" customHeight="1">
      <c r="B61" s="13" t="s">
        <v>892</v>
      </c>
    </row>
    <row r="62" spans="2:2" ht="15" customHeight="1">
      <c r="B62" s="13" t="s">
        <v>893</v>
      </c>
    </row>
    <row r="63" spans="2:2" ht="15" customHeight="1">
      <c r="B63" s="13" t="s">
        <v>894</v>
      </c>
    </row>
    <row r="64" spans="2:2" ht="15" customHeight="1">
      <c r="B64" s="13" t="s">
        <v>895</v>
      </c>
    </row>
    <row r="65" spans="2:2" ht="15" customHeight="1">
      <c r="B65" s="13" t="s">
        <v>897</v>
      </c>
    </row>
    <row r="66" spans="2:2" ht="15" customHeight="1">
      <c r="B66" s="13" t="s">
        <v>898</v>
      </c>
    </row>
    <row r="67" spans="2:2" ht="15" customHeight="1">
      <c r="B67" s="13" t="s">
        <v>899</v>
      </c>
    </row>
    <row r="68" spans="2:2" ht="15" customHeight="1">
      <c r="B68" s="13" t="s">
        <v>900</v>
      </c>
    </row>
    <row r="69" spans="2:2" ht="15" customHeight="1">
      <c r="B69" s="13" t="s">
        <v>937</v>
      </c>
    </row>
    <row r="70" spans="2:2" ht="15" customHeight="1">
      <c r="B70" s="13" t="s">
        <v>938</v>
      </c>
    </row>
    <row r="71" spans="2:2" ht="15" customHeight="1">
      <c r="B71" s="13" t="s">
        <v>939</v>
      </c>
    </row>
    <row r="72" spans="2:2" ht="15" customHeight="1">
      <c r="B72" s="13" t="s">
        <v>940</v>
      </c>
    </row>
    <row r="73" spans="2:2" ht="15" customHeight="1">
      <c r="B73" s="13" t="s">
        <v>941</v>
      </c>
    </row>
    <row r="74" spans="2:2" ht="15" customHeight="1">
      <c r="B74" s="13" t="s">
        <v>942</v>
      </c>
    </row>
    <row r="75" spans="2:2" ht="15" customHeight="1">
      <c r="B75" s="13" t="s">
        <v>943</v>
      </c>
    </row>
    <row r="76" spans="2:2" ht="15" customHeight="1">
      <c r="B76" s="13" t="s">
        <v>944</v>
      </c>
    </row>
    <row r="77" spans="2:2" ht="15" customHeight="1">
      <c r="B77" s="13" t="s">
        <v>945</v>
      </c>
    </row>
    <row r="78" spans="2:2" ht="15" customHeight="1">
      <c r="B78" s="13" t="s">
        <v>946</v>
      </c>
    </row>
    <row r="79" spans="2:2" ht="15" customHeight="1">
      <c r="B79" s="13" t="s">
        <v>947</v>
      </c>
    </row>
    <row r="80" spans="2:2" ht="15" customHeight="1">
      <c r="B80" s="13" t="s">
        <v>948</v>
      </c>
    </row>
    <row r="81" spans="2:2" ht="15" customHeight="1">
      <c r="B81" s="13" t="s">
        <v>949</v>
      </c>
    </row>
    <row r="82" spans="2:2" ht="15" customHeight="1">
      <c r="B82" s="13" t="s">
        <v>950</v>
      </c>
    </row>
    <row r="83" spans="2:2" ht="15" customHeight="1">
      <c r="B83" s="13" t="s">
        <v>951</v>
      </c>
    </row>
    <row r="84" spans="2:2" ht="15" customHeight="1">
      <c r="B84" s="13" t="s">
        <v>952</v>
      </c>
    </row>
  </sheetData>
  <customSheetViews>
    <customSheetView guid="{7A08770C-4DA4-4581-8082-2CAEC2AF449A}" showGridLines="0" state="veryHidden">
      <pageMargins left="0.75" right="0.75" top="1" bottom="1" header="0.5" footer="0.5"/>
      <pageSetup paperSize="0" orientation="portrait" horizontalDpi="0" verticalDpi="0" copies="0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0" orientation="portrait" horizontalDpi="0" verticalDpi="0" copies="0"/>
      <headerFooter alignWithMargins="0"/>
    </customSheetView>
  </customSheetViews>
  <mergeCells count="3">
    <mergeCell ref="F40:F41"/>
    <mergeCell ref="AA40:AA41"/>
    <mergeCell ref="E40:E41"/>
  </mergeCells>
  <phoneticPr fontId="7" type="noConversion"/>
  <dataValidations count="3">
    <dataValidation type="list" allowBlank="1" showInputMessage="1" showErrorMessage="1" errorTitle="Внимание!" error="Введенное значение неверно. Выберите значение из списка" prompt="Выберите значение из списка" sqref="G6">
      <formula1>"I квартал,полугодие,9 месяцев,год"</formula1>
    </dataValidation>
    <dataValidation type="decimal" operator="greaterThanOrEqual" allowBlank="1" showInputMessage="1" showErrorMessage="1" sqref="I40:Q41">
      <formula1>0</formula1>
    </dataValidation>
    <dataValidation type="list" allowBlank="1" showInputMessage="1" showErrorMessage="1" errorTitle="Внимание!" error="Введенное значение неверно. Выберите значение из списка" prompt="Выберите значение из списка" sqref="H6">
      <formula1>"I квартал,II квартал,III квартал,IV квартал"</formula1>
    </dataValidation>
  </dataValidations>
  <pageMargins left="0.75" right="0.75" top="1" bottom="1" header="0.5" footer="0.5"/>
  <pageSetup paperSize="0" orientation="portrait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et_union">
    <tabColor indexed="47"/>
  </sheetPr>
  <dimension ref="A2:L8"/>
  <sheetViews>
    <sheetView showGridLines="0" zoomScaleNormal="100" workbookViewId="0"/>
  </sheetViews>
  <sheetFormatPr defaultRowHeight="15" customHeight="1"/>
  <cols>
    <col min="1" max="1" width="15.85546875" style="50" customWidth="1"/>
    <col min="2" max="6" width="3.7109375" style="50" customWidth="1"/>
    <col min="7" max="16384" width="9.140625" style="50"/>
  </cols>
  <sheetData>
    <row r="2" spans="1:12" ht="15" customHeight="1">
      <c r="A2" s="52" t="s">
        <v>1087</v>
      </c>
    </row>
    <row r="3" spans="1:12" s="3" customFormat="1" ht="30" customHeight="1">
      <c r="F3" s="51"/>
      <c r="G3" s="510" t="s">
        <v>328</v>
      </c>
      <c r="H3" s="510"/>
      <c r="I3" s="406"/>
      <c r="J3" s="51"/>
      <c r="K3" s="51"/>
    </row>
    <row r="5" spans="1:12" ht="15" customHeight="1">
      <c r="A5" s="123" t="s">
        <v>75</v>
      </c>
    </row>
    <row r="6" spans="1:12" s="60" customFormat="1" ht="15" customHeight="1">
      <c r="F6" s="510" t="s">
        <v>328</v>
      </c>
      <c r="G6" s="511"/>
      <c r="H6" s="508"/>
      <c r="I6" s="539"/>
      <c r="J6" s="540"/>
      <c r="K6" s="214"/>
      <c r="L6" s="509"/>
    </row>
    <row r="8" spans="1:12" ht="15" customHeight="1">
      <c r="A8" s="53"/>
    </row>
  </sheetData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dataValidations count="6">
    <dataValidation type="textLength" operator="lessThanOrEqual" allowBlank="1" showInputMessage="1" showErrorMessage="1" errorTitle="Ошибка" error="Допускается ввод не более 900 символов!" sqref="H6 I3">
      <formula1>900</formula1>
    </dataValidation>
    <dataValidation type="whole" allowBlank="1" showErrorMessage="1" errorTitle="Ошибка" error="Допускается ввод только неотрицательных целых чисел!" sqref="L6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K6">
      <formula1>0</formula1>
      <formula2>9.99999999999999E+23</formula2>
    </dataValidation>
    <dataValidation allowBlank="1" showInputMessage="1" prompt="по двойному клику" sqref="F6 G3:H3"/>
    <dataValidation type="decimal" allowBlank="1" showErrorMessage="1" errorTitle="Ошибка" error="Допускается ввод только неотрицательных чисел!" sqref="I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6">
      <formula1>0</formula1>
      <formula2>9.99999999999999E+23</formula2>
    </dataValidation>
  </dataValidation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frmSecretCod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08"/>
  </cols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00"/>
  <sheetViews>
    <sheetView showGridLines="0" zoomScaleNormal="100" workbookViewId="0"/>
  </sheetViews>
  <sheetFormatPr defaultRowHeight="11.25"/>
  <cols>
    <col min="1" max="2" width="50.7109375" style="3" customWidth="1"/>
    <col min="3" max="3" width="12.140625" style="7" customWidth="1"/>
    <col min="4" max="16384" width="9.140625" style="7"/>
  </cols>
  <sheetData>
    <row r="1" spans="1:2" ht="30" customHeight="1">
      <c r="A1" s="23" t="s">
        <v>971</v>
      </c>
      <c r="B1" s="23" t="s">
        <v>972</v>
      </c>
    </row>
    <row r="2" spans="1:2">
      <c r="A2" t="s">
        <v>749</v>
      </c>
      <c r="B2" t="s">
        <v>755</v>
      </c>
    </row>
    <row r="3" spans="1:2">
      <c r="A3" t="s">
        <v>750</v>
      </c>
      <c r="B3" t="s">
        <v>756</v>
      </c>
    </row>
    <row r="4" spans="1:2">
      <c r="A4" t="s">
        <v>751</v>
      </c>
      <c r="B4" t="s">
        <v>757</v>
      </c>
    </row>
    <row r="5" spans="1:2">
      <c r="A5" t="s">
        <v>752</v>
      </c>
      <c r="B5" t="s">
        <v>320</v>
      </c>
    </row>
    <row r="6" spans="1:2">
      <c r="A6" t="s">
        <v>753</v>
      </c>
      <c r="B6" t="s">
        <v>758</v>
      </c>
    </row>
    <row r="7" spans="1:2">
      <c r="A7" t="s">
        <v>995</v>
      </c>
      <c r="B7" t="s">
        <v>759</v>
      </c>
    </row>
    <row r="8" spans="1:2">
      <c r="A8" t="s">
        <v>297</v>
      </c>
      <c r="B8" t="s">
        <v>760</v>
      </c>
    </row>
    <row r="9" spans="1:2">
      <c r="A9" t="s">
        <v>298</v>
      </c>
      <c r="B9" t="s">
        <v>761</v>
      </c>
    </row>
    <row r="10" spans="1:2">
      <c r="A10" t="s">
        <v>299</v>
      </c>
      <c r="B10" t="s">
        <v>762</v>
      </c>
    </row>
    <row r="11" spans="1:2">
      <c r="A11" t="s">
        <v>300</v>
      </c>
      <c r="B11" t="s">
        <v>763</v>
      </c>
    </row>
    <row r="12" spans="1:2">
      <c r="A12" t="s">
        <v>702</v>
      </c>
      <c r="B12" t="s">
        <v>764</v>
      </c>
    </row>
    <row r="13" spans="1:2">
      <c r="A13" t="s">
        <v>732</v>
      </c>
      <c r="B13" t="s">
        <v>765</v>
      </c>
    </row>
    <row r="14" spans="1:2">
      <c r="A14" t="s">
        <v>301</v>
      </c>
      <c r="B14" t="s">
        <v>766</v>
      </c>
    </row>
    <row r="15" spans="1:2">
      <c r="A15" t="s">
        <v>302</v>
      </c>
      <c r="B15" t="s">
        <v>767</v>
      </c>
    </row>
    <row r="16" spans="1:2">
      <c r="A16" t="s">
        <v>303</v>
      </c>
      <c r="B16" t="s">
        <v>768</v>
      </c>
    </row>
    <row r="17" spans="1:2">
      <c r="A17" t="s">
        <v>304</v>
      </c>
      <c r="B17" t="s">
        <v>769</v>
      </c>
    </row>
    <row r="18" spans="1:2">
      <c r="A18" t="s">
        <v>305</v>
      </c>
      <c r="B18" t="s">
        <v>770</v>
      </c>
    </row>
    <row r="19" spans="1:2">
      <c r="A19" t="s">
        <v>979</v>
      </c>
      <c r="B19" t="s">
        <v>771</v>
      </c>
    </row>
    <row r="20" spans="1:2">
      <c r="A20" t="s">
        <v>754</v>
      </c>
      <c r="B20" t="s">
        <v>772</v>
      </c>
    </row>
    <row r="21" spans="1:2">
      <c r="A21"/>
      <c r="B21" t="s">
        <v>773</v>
      </c>
    </row>
    <row r="22" spans="1:2">
      <c r="A22"/>
      <c r="B22" t="s">
        <v>774</v>
      </c>
    </row>
    <row r="23" spans="1:2">
      <c r="A23"/>
      <c r="B23" t="s">
        <v>775</v>
      </c>
    </row>
    <row r="24" spans="1:2">
      <c r="A24"/>
      <c r="B24" t="s">
        <v>776</v>
      </c>
    </row>
    <row r="25" spans="1:2">
      <c r="A25"/>
      <c r="B25" t="s">
        <v>777</v>
      </c>
    </row>
    <row r="26" spans="1:2">
      <c r="A26"/>
      <c r="B26" t="s">
        <v>778</v>
      </c>
    </row>
    <row r="27" spans="1:2">
      <c r="A27"/>
      <c r="B27" t="s">
        <v>779</v>
      </c>
    </row>
    <row r="28" spans="1:2">
      <c r="A28"/>
      <c r="B28" t="s">
        <v>780</v>
      </c>
    </row>
    <row r="29" spans="1:2">
      <c r="A29"/>
      <c r="B29" t="s">
        <v>781</v>
      </c>
    </row>
    <row r="30" spans="1:2">
      <c r="A30"/>
      <c r="B30" t="s">
        <v>782</v>
      </c>
    </row>
    <row r="31" spans="1:2">
      <c r="A31"/>
      <c r="B31" t="s">
        <v>783</v>
      </c>
    </row>
    <row r="32" spans="1:2">
      <c r="A32"/>
      <c r="B32" t="s">
        <v>784</v>
      </c>
    </row>
    <row r="33" spans="1:2">
      <c r="A33"/>
      <c r="B33" t="s">
        <v>785</v>
      </c>
    </row>
    <row r="34" spans="1:2">
      <c r="A34"/>
      <c r="B34" t="s">
        <v>786</v>
      </c>
    </row>
    <row r="35" spans="1:2">
      <c r="A35"/>
      <c r="B35" t="s">
        <v>306</v>
      </c>
    </row>
    <row r="36" spans="1:2">
      <c r="A36"/>
      <c r="B36" t="s">
        <v>307</v>
      </c>
    </row>
    <row r="37" spans="1:2">
      <c r="A37"/>
      <c r="B37" t="s">
        <v>307</v>
      </c>
    </row>
    <row r="38" spans="1:2">
      <c r="A38"/>
      <c r="B38" t="s">
        <v>306</v>
      </c>
    </row>
    <row r="39" spans="1:2">
      <c r="A39"/>
      <c r="B39" t="s">
        <v>307</v>
      </c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</sheetData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  <legacyDrawing r:id="rId4"/>
  <controls>
    <control shapeId="12289" r:id="rId5" name="cmdGetListAllSheets"/>
  </controls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103" enableFormatConditionsCalculation="0">
    <tabColor indexed="47"/>
  </sheetPr>
  <dimension ref="A1:E117"/>
  <sheetViews>
    <sheetView showGridLines="0" zoomScaleNormal="100" workbookViewId="0"/>
  </sheetViews>
  <sheetFormatPr defaultRowHeight="11.25"/>
  <cols>
    <col min="1" max="16384" width="9.140625" style="2"/>
  </cols>
  <sheetData>
    <row r="1" spans="1:5">
      <c r="A1" s="2" t="s">
        <v>975</v>
      </c>
      <c r="B1" s="2" t="s">
        <v>976</v>
      </c>
      <c r="C1" s="2" t="s">
        <v>977</v>
      </c>
      <c r="D1" s="2" t="s">
        <v>975</v>
      </c>
      <c r="E1" s="2" t="s">
        <v>978</v>
      </c>
    </row>
    <row r="2" spans="1:5">
      <c r="A2" s="2" t="s">
        <v>387</v>
      </c>
      <c r="B2" s="2" t="s">
        <v>387</v>
      </c>
      <c r="C2" s="2" t="s">
        <v>388</v>
      </c>
      <c r="D2" s="2" t="s">
        <v>387</v>
      </c>
      <c r="E2" s="2" t="s">
        <v>719</v>
      </c>
    </row>
    <row r="3" spans="1:5">
      <c r="A3" s="2" t="s">
        <v>387</v>
      </c>
      <c r="B3" s="2" t="s">
        <v>515</v>
      </c>
      <c r="C3" s="2" t="s">
        <v>516</v>
      </c>
      <c r="D3" s="2" t="s">
        <v>533</v>
      </c>
      <c r="E3" s="2" t="s">
        <v>720</v>
      </c>
    </row>
    <row r="4" spans="1:5">
      <c r="A4" s="2" t="s">
        <v>387</v>
      </c>
      <c r="B4" s="2" t="s">
        <v>517</v>
      </c>
      <c r="C4" s="2" t="s">
        <v>518</v>
      </c>
      <c r="D4" s="2" t="s">
        <v>394</v>
      </c>
      <c r="E4" s="2" t="s">
        <v>721</v>
      </c>
    </row>
    <row r="5" spans="1:5">
      <c r="A5" s="2" t="s">
        <v>387</v>
      </c>
      <c r="B5" s="2" t="s">
        <v>519</v>
      </c>
      <c r="C5" s="2" t="s">
        <v>520</v>
      </c>
      <c r="D5" s="2" t="s">
        <v>401</v>
      </c>
      <c r="E5" s="2" t="s">
        <v>722</v>
      </c>
    </row>
    <row r="6" spans="1:5">
      <c r="A6" s="2" t="s">
        <v>387</v>
      </c>
      <c r="B6" s="2" t="s">
        <v>521</v>
      </c>
      <c r="C6" s="2" t="s">
        <v>522</v>
      </c>
      <c r="D6" s="2" t="s">
        <v>409</v>
      </c>
      <c r="E6" s="2" t="s">
        <v>723</v>
      </c>
    </row>
    <row r="7" spans="1:5">
      <c r="A7" s="2" t="s">
        <v>387</v>
      </c>
      <c r="B7" s="2" t="s">
        <v>523</v>
      </c>
      <c r="C7" s="2" t="s">
        <v>524</v>
      </c>
      <c r="D7" s="2" t="s">
        <v>601</v>
      </c>
      <c r="E7" s="2" t="s">
        <v>724</v>
      </c>
    </row>
    <row r="8" spans="1:5">
      <c r="A8" s="2" t="s">
        <v>387</v>
      </c>
      <c r="B8" s="2" t="s">
        <v>525</v>
      </c>
      <c r="C8" s="2" t="s">
        <v>526</v>
      </c>
      <c r="D8" s="2" t="s">
        <v>625</v>
      </c>
      <c r="E8" s="2" t="s">
        <v>725</v>
      </c>
    </row>
    <row r="9" spans="1:5">
      <c r="A9" s="2" t="s">
        <v>387</v>
      </c>
      <c r="B9" s="2" t="s">
        <v>527</v>
      </c>
      <c r="C9" s="2" t="s">
        <v>528</v>
      </c>
      <c r="D9" s="2" t="s">
        <v>430</v>
      </c>
      <c r="E9" s="2" t="s">
        <v>726</v>
      </c>
    </row>
    <row r="10" spans="1:5">
      <c r="A10" s="2" t="s">
        <v>387</v>
      </c>
      <c r="B10" s="2" t="s">
        <v>529</v>
      </c>
      <c r="C10" s="2" t="s">
        <v>530</v>
      </c>
      <c r="D10" s="2" t="s">
        <v>438</v>
      </c>
      <c r="E10" s="2" t="s">
        <v>727</v>
      </c>
    </row>
    <row r="11" spans="1:5">
      <c r="A11" s="2" t="s">
        <v>387</v>
      </c>
      <c r="B11" s="2" t="s">
        <v>389</v>
      </c>
      <c r="C11" s="2" t="s">
        <v>390</v>
      </c>
      <c r="D11" s="2" t="s">
        <v>454</v>
      </c>
      <c r="E11" s="2" t="s">
        <v>728</v>
      </c>
    </row>
    <row r="12" spans="1:5">
      <c r="A12" s="2" t="s">
        <v>387</v>
      </c>
      <c r="B12" s="2" t="s">
        <v>531</v>
      </c>
      <c r="C12" s="2" t="s">
        <v>532</v>
      </c>
      <c r="D12" s="2" t="s">
        <v>467</v>
      </c>
      <c r="E12" s="2" t="s">
        <v>729</v>
      </c>
    </row>
    <row r="13" spans="1:5">
      <c r="A13" s="2" t="s">
        <v>533</v>
      </c>
      <c r="B13" s="2" t="s">
        <v>533</v>
      </c>
      <c r="C13" s="2" t="s">
        <v>534</v>
      </c>
      <c r="D13" s="2" t="s">
        <v>475</v>
      </c>
      <c r="E13" s="2" t="s">
        <v>730</v>
      </c>
    </row>
    <row r="14" spans="1:5">
      <c r="A14" s="2" t="s">
        <v>533</v>
      </c>
      <c r="B14" s="2" t="s">
        <v>535</v>
      </c>
      <c r="C14" s="2" t="s">
        <v>536</v>
      </c>
      <c r="D14" s="2" t="s">
        <v>502</v>
      </c>
      <c r="E14" s="2" t="s">
        <v>731</v>
      </c>
    </row>
    <row r="15" spans="1:5">
      <c r="A15" s="2" t="s">
        <v>533</v>
      </c>
      <c r="B15" s="2" t="s">
        <v>537</v>
      </c>
      <c r="C15" s="2" t="s">
        <v>538</v>
      </c>
    </row>
    <row r="16" spans="1:5">
      <c r="A16" s="2" t="s">
        <v>533</v>
      </c>
      <c r="B16" s="2" t="s">
        <v>539</v>
      </c>
      <c r="C16" s="2" t="s">
        <v>540</v>
      </c>
    </row>
    <row r="17" spans="1:3">
      <c r="A17" s="2" t="s">
        <v>533</v>
      </c>
      <c r="B17" s="2" t="s">
        <v>541</v>
      </c>
      <c r="C17" s="2" t="s">
        <v>542</v>
      </c>
    </row>
    <row r="18" spans="1:3">
      <c r="A18" s="2" t="s">
        <v>533</v>
      </c>
      <c r="B18" s="2" t="s">
        <v>543</v>
      </c>
      <c r="C18" s="2" t="s">
        <v>544</v>
      </c>
    </row>
    <row r="19" spans="1:3">
      <c r="A19" s="2" t="s">
        <v>533</v>
      </c>
      <c r="B19" s="2" t="s">
        <v>545</v>
      </c>
      <c r="C19" s="2" t="s">
        <v>546</v>
      </c>
    </row>
    <row r="20" spans="1:3">
      <c r="A20" s="2" t="s">
        <v>533</v>
      </c>
      <c r="B20" s="2" t="s">
        <v>547</v>
      </c>
      <c r="C20" s="2" t="s">
        <v>548</v>
      </c>
    </row>
    <row r="21" spans="1:3">
      <c r="A21" s="2" t="s">
        <v>533</v>
      </c>
      <c r="B21" s="2" t="s">
        <v>549</v>
      </c>
      <c r="C21" s="2" t="s">
        <v>550</v>
      </c>
    </row>
    <row r="22" spans="1:3">
      <c r="A22" s="2" t="s">
        <v>533</v>
      </c>
      <c r="B22" s="2" t="s">
        <v>551</v>
      </c>
      <c r="C22" s="2" t="s">
        <v>552</v>
      </c>
    </row>
    <row r="23" spans="1:3">
      <c r="A23" s="2" t="s">
        <v>533</v>
      </c>
      <c r="B23" s="2" t="s">
        <v>553</v>
      </c>
      <c r="C23" s="2" t="s">
        <v>554</v>
      </c>
    </row>
    <row r="24" spans="1:3">
      <c r="A24" s="2" t="s">
        <v>533</v>
      </c>
      <c r="B24" s="2" t="s">
        <v>555</v>
      </c>
      <c r="C24" s="2" t="s">
        <v>556</v>
      </c>
    </row>
    <row r="25" spans="1:3">
      <c r="A25" s="2" t="s">
        <v>533</v>
      </c>
      <c r="B25" s="2" t="s">
        <v>557</v>
      </c>
      <c r="C25" s="2" t="s">
        <v>558</v>
      </c>
    </row>
    <row r="26" spans="1:3">
      <c r="A26" s="2" t="s">
        <v>533</v>
      </c>
      <c r="B26" s="2" t="s">
        <v>559</v>
      </c>
      <c r="C26" s="2" t="s">
        <v>560</v>
      </c>
    </row>
    <row r="27" spans="1:3">
      <c r="A27" s="2" t="s">
        <v>533</v>
      </c>
      <c r="B27" s="2" t="s">
        <v>561</v>
      </c>
      <c r="C27" s="2" t="s">
        <v>562</v>
      </c>
    </row>
    <row r="28" spans="1:3">
      <c r="A28" s="2" t="s">
        <v>533</v>
      </c>
      <c r="B28" s="2" t="s">
        <v>563</v>
      </c>
      <c r="C28" s="2" t="s">
        <v>564</v>
      </c>
    </row>
    <row r="29" spans="1:3">
      <c r="A29" s="2" t="s">
        <v>533</v>
      </c>
      <c r="B29" s="2" t="s">
        <v>565</v>
      </c>
      <c r="C29" s="2" t="s">
        <v>566</v>
      </c>
    </row>
    <row r="30" spans="1:3">
      <c r="A30" s="2" t="s">
        <v>394</v>
      </c>
      <c r="B30" s="2" t="s">
        <v>394</v>
      </c>
      <c r="C30" s="2" t="s">
        <v>395</v>
      </c>
    </row>
    <row r="31" spans="1:3">
      <c r="A31" s="2" t="s">
        <v>394</v>
      </c>
      <c r="B31" s="2" t="s">
        <v>396</v>
      </c>
      <c r="C31" s="2" t="s">
        <v>397</v>
      </c>
    </row>
    <row r="32" spans="1:3">
      <c r="A32" s="2" t="s">
        <v>394</v>
      </c>
      <c r="B32" s="2" t="s">
        <v>567</v>
      </c>
      <c r="C32" s="2" t="s">
        <v>568</v>
      </c>
    </row>
    <row r="33" spans="1:3">
      <c r="A33" s="2" t="s">
        <v>394</v>
      </c>
      <c r="B33" s="2" t="s">
        <v>569</v>
      </c>
      <c r="C33" s="2" t="s">
        <v>570</v>
      </c>
    </row>
    <row r="34" spans="1:3">
      <c r="A34" s="2" t="s">
        <v>394</v>
      </c>
      <c r="B34" s="2" t="s">
        <v>571</v>
      </c>
      <c r="C34" s="2" t="s">
        <v>572</v>
      </c>
    </row>
    <row r="35" spans="1:3">
      <c r="A35" s="2" t="s">
        <v>394</v>
      </c>
      <c r="B35" s="2" t="s">
        <v>573</v>
      </c>
      <c r="C35" s="2" t="s">
        <v>574</v>
      </c>
    </row>
    <row r="36" spans="1:3">
      <c r="A36" s="2" t="s">
        <v>394</v>
      </c>
      <c r="B36" s="2" t="s">
        <v>575</v>
      </c>
      <c r="C36" s="2" t="s">
        <v>576</v>
      </c>
    </row>
    <row r="37" spans="1:3">
      <c r="A37" s="2" t="s">
        <v>394</v>
      </c>
      <c r="B37" s="2" t="s">
        <v>577</v>
      </c>
      <c r="C37" s="2" t="s">
        <v>578</v>
      </c>
    </row>
    <row r="38" spans="1:3">
      <c r="A38" s="2" t="s">
        <v>394</v>
      </c>
      <c r="B38" s="2" t="s">
        <v>579</v>
      </c>
      <c r="C38" s="2" t="s">
        <v>580</v>
      </c>
    </row>
    <row r="39" spans="1:3">
      <c r="A39" s="2" t="s">
        <v>394</v>
      </c>
      <c r="B39" s="2" t="s">
        <v>581</v>
      </c>
      <c r="C39" s="2" t="s">
        <v>582</v>
      </c>
    </row>
    <row r="40" spans="1:3">
      <c r="A40" s="2" t="s">
        <v>394</v>
      </c>
      <c r="B40" s="2" t="s">
        <v>583</v>
      </c>
      <c r="C40" s="2" t="s">
        <v>584</v>
      </c>
    </row>
    <row r="41" spans="1:3">
      <c r="A41" s="2" t="s">
        <v>401</v>
      </c>
      <c r="B41" s="2" t="s">
        <v>401</v>
      </c>
      <c r="C41" s="2" t="s">
        <v>402</v>
      </c>
    </row>
    <row r="42" spans="1:3">
      <c r="A42" s="2" t="s">
        <v>401</v>
      </c>
      <c r="B42" s="2" t="s">
        <v>403</v>
      </c>
      <c r="C42" s="2" t="s">
        <v>404</v>
      </c>
    </row>
    <row r="43" spans="1:3">
      <c r="A43" s="2" t="s">
        <v>401</v>
      </c>
      <c r="B43" s="2" t="s">
        <v>585</v>
      </c>
      <c r="C43" s="2" t="s">
        <v>586</v>
      </c>
    </row>
    <row r="44" spans="1:3">
      <c r="A44" s="2" t="s">
        <v>401</v>
      </c>
      <c r="B44" s="2" t="s">
        <v>405</v>
      </c>
      <c r="C44" s="2" t="s">
        <v>406</v>
      </c>
    </row>
    <row r="45" spans="1:3">
      <c r="A45" s="2" t="s">
        <v>401</v>
      </c>
      <c r="B45" s="2" t="s">
        <v>587</v>
      </c>
      <c r="C45" s="2" t="s">
        <v>588</v>
      </c>
    </row>
    <row r="46" spans="1:3">
      <c r="A46" s="2" t="s">
        <v>401</v>
      </c>
      <c r="B46" s="2" t="s">
        <v>589</v>
      </c>
      <c r="C46" s="2" t="s">
        <v>590</v>
      </c>
    </row>
    <row r="47" spans="1:3">
      <c r="A47" s="2" t="s">
        <v>401</v>
      </c>
      <c r="B47" s="2" t="s">
        <v>591</v>
      </c>
      <c r="C47" s="2" t="s">
        <v>592</v>
      </c>
    </row>
    <row r="48" spans="1:3">
      <c r="A48" s="2" t="s">
        <v>401</v>
      </c>
      <c r="B48" s="2" t="s">
        <v>593</v>
      </c>
      <c r="C48" s="2" t="s">
        <v>594</v>
      </c>
    </row>
    <row r="49" spans="1:3">
      <c r="A49" s="2" t="s">
        <v>401</v>
      </c>
      <c r="B49" s="2" t="s">
        <v>595</v>
      </c>
      <c r="C49" s="2" t="s">
        <v>596</v>
      </c>
    </row>
    <row r="50" spans="1:3">
      <c r="A50" s="2" t="s">
        <v>401</v>
      </c>
      <c r="B50" s="2" t="s">
        <v>597</v>
      </c>
      <c r="C50" s="2" t="s">
        <v>598</v>
      </c>
    </row>
    <row r="51" spans="1:3">
      <c r="A51" s="2" t="s">
        <v>401</v>
      </c>
      <c r="B51" s="2" t="s">
        <v>407</v>
      </c>
      <c r="C51" s="2" t="s">
        <v>408</v>
      </c>
    </row>
    <row r="52" spans="1:3">
      <c r="A52" s="2" t="s">
        <v>401</v>
      </c>
      <c r="B52" s="2" t="s">
        <v>599</v>
      </c>
      <c r="C52" s="2" t="s">
        <v>600</v>
      </c>
    </row>
    <row r="53" spans="1:3">
      <c r="A53" s="2" t="s">
        <v>409</v>
      </c>
      <c r="B53" s="2" t="s">
        <v>409</v>
      </c>
      <c r="C53" s="2" t="s">
        <v>410</v>
      </c>
    </row>
    <row r="54" spans="1:3">
      <c r="A54" s="2" t="s">
        <v>409</v>
      </c>
      <c r="B54" s="2" t="s">
        <v>411</v>
      </c>
      <c r="C54" s="2" t="s">
        <v>410</v>
      </c>
    </row>
    <row r="55" spans="1:3">
      <c r="A55" s="2" t="s">
        <v>601</v>
      </c>
      <c r="B55" s="2" t="s">
        <v>603</v>
      </c>
      <c r="C55" s="2" t="s">
        <v>604</v>
      </c>
    </row>
    <row r="56" spans="1:3">
      <c r="A56" s="2" t="s">
        <v>601</v>
      </c>
      <c r="B56" s="2" t="s">
        <v>605</v>
      </c>
      <c r="C56" s="2" t="s">
        <v>606</v>
      </c>
    </row>
    <row r="57" spans="1:3">
      <c r="A57" s="2" t="s">
        <v>601</v>
      </c>
      <c r="B57" s="2" t="s">
        <v>607</v>
      </c>
      <c r="C57" s="2" t="s">
        <v>608</v>
      </c>
    </row>
    <row r="58" spans="1:3">
      <c r="A58" s="2" t="s">
        <v>601</v>
      </c>
      <c r="B58" s="2" t="s">
        <v>609</v>
      </c>
      <c r="C58" s="2" t="s">
        <v>610</v>
      </c>
    </row>
    <row r="59" spans="1:3">
      <c r="A59" s="2" t="s">
        <v>601</v>
      </c>
      <c r="B59" s="2" t="s">
        <v>611</v>
      </c>
      <c r="C59" s="2" t="s">
        <v>612</v>
      </c>
    </row>
    <row r="60" spans="1:3">
      <c r="A60" s="2" t="s">
        <v>601</v>
      </c>
      <c r="B60" s="2" t="s">
        <v>601</v>
      </c>
      <c r="C60" s="2" t="s">
        <v>602</v>
      </c>
    </row>
    <row r="61" spans="1:3">
      <c r="A61" s="2" t="s">
        <v>601</v>
      </c>
      <c r="B61" s="2" t="s">
        <v>613</v>
      </c>
      <c r="C61" s="2" t="s">
        <v>614</v>
      </c>
    </row>
    <row r="62" spans="1:3">
      <c r="A62" s="2" t="s">
        <v>601</v>
      </c>
      <c r="B62" s="2" t="s">
        <v>615</v>
      </c>
      <c r="C62" s="2" t="s">
        <v>616</v>
      </c>
    </row>
    <row r="63" spans="1:3">
      <c r="A63" s="2" t="s">
        <v>601</v>
      </c>
      <c r="B63" s="2" t="s">
        <v>617</v>
      </c>
      <c r="C63" s="2" t="s">
        <v>618</v>
      </c>
    </row>
    <row r="64" spans="1:3">
      <c r="A64" s="2" t="s">
        <v>601</v>
      </c>
      <c r="B64" s="2" t="s">
        <v>619</v>
      </c>
      <c r="C64" s="2" t="s">
        <v>620</v>
      </c>
    </row>
    <row r="65" spans="1:3">
      <c r="A65" s="2" t="s">
        <v>601</v>
      </c>
      <c r="B65" s="2" t="s">
        <v>621</v>
      </c>
      <c r="C65" s="2" t="s">
        <v>622</v>
      </c>
    </row>
    <row r="66" spans="1:3">
      <c r="A66" s="2" t="s">
        <v>601</v>
      </c>
      <c r="B66" s="2" t="s">
        <v>623</v>
      </c>
      <c r="C66" s="2" t="s">
        <v>624</v>
      </c>
    </row>
    <row r="67" spans="1:3">
      <c r="A67" s="2" t="s">
        <v>625</v>
      </c>
      <c r="B67" s="2" t="s">
        <v>627</v>
      </c>
      <c r="C67" s="2" t="s">
        <v>628</v>
      </c>
    </row>
    <row r="68" spans="1:3">
      <c r="A68" s="2" t="s">
        <v>625</v>
      </c>
      <c r="B68" s="2" t="s">
        <v>629</v>
      </c>
      <c r="C68" s="2" t="s">
        <v>630</v>
      </c>
    </row>
    <row r="69" spans="1:3">
      <c r="A69" s="2" t="s">
        <v>625</v>
      </c>
      <c r="B69" s="2" t="s">
        <v>631</v>
      </c>
      <c r="C69" s="2" t="s">
        <v>632</v>
      </c>
    </row>
    <row r="70" spans="1:3">
      <c r="A70" s="2" t="s">
        <v>625</v>
      </c>
      <c r="B70" s="2" t="s">
        <v>633</v>
      </c>
      <c r="C70" s="2" t="s">
        <v>634</v>
      </c>
    </row>
    <row r="71" spans="1:3">
      <c r="A71" s="2" t="s">
        <v>625</v>
      </c>
      <c r="B71" s="2" t="s">
        <v>635</v>
      </c>
      <c r="C71" s="2" t="s">
        <v>636</v>
      </c>
    </row>
    <row r="72" spans="1:3">
      <c r="A72" s="2" t="s">
        <v>625</v>
      </c>
      <c r="B72" s="2" t="s">
        <v>637</v>
      </c>
      <c r="C72" s="2" t="s">
        <v>638</v>
      </c>
    </row>
    <row r="73" spans="1:3">
      <c r="A73" s="2" t="s">
        <v>625</v>
      </c>
      <c r="B73" s="2" t="s">
        <v>639</v>
      </c>
      <c r="C73" s="2" t="s">
        <v>640</v>
      </c>
    </row>
    <row r="74" spans="1:3">
      <c r="A74" s="2" t="s">
        <v>625</v>
      </c>
      <c r="B74" s="2" t="s">
        <v>641</v>
      </c>
      <c r="C74" s="2" t="s">
        <v>642</v>
      </c>
    </row>
    <row r="75" spans="1:3">
      <c r="A75" s="2" t="s">
        <v>625</v>
      </c>
      <c r="B75" s="2" t="s">
        <v>643</v>
      </c>
      <c r="C75" s="2" t="s">
        <v>644</v>
      </c>
    </row>
    <row r="76" spans="1:3">
      <c r="A76" s="2" t="s">
        <v>625</v>
      </c>
      <c r="B76" s="2" t="s">
        <v>625</v>
      </c>
      <c r="C76" s="2" t="s">
        <v>626</v>
      </c>
    </row>
    <row r="77" spans="1:3">
      <c r="A77" s="2" t="s">
        <v>625</v>
      </c>
      <c r="B77" s="2" t="s">
        <v>645</v>
      </c>
      <c r="C77" s="2" t="s">
        <v>646</v>
      </c>
    </row>
    <row r="78" spans="1:3">
      <c r="A78" s="2" t="s">
        <v>430</v>
      </c>
      <c r="B78" s="2" t="s">
        <v>647</v>
      </c>
      <c r="C78" s="2" t="s">
        <v>648</v>
      </c>
    </row>
    <row r="79" spans="1:3">
      <c r="A79" s="2" t="s">
        <v>430</v>
      </c>
      <c r="B79" s="2" t="s">
        <v>649</v>
      </c>
      <c r="C79" s="2" t="s">
        <v>650</v>
      </c>
    </row>
    <row r="80" spans="1:3">
      <c r="A80" s="2" t="s">
        <v>430</v>
      </c>
      <c r="B80" s="2" t="s">
        <v>651</v>
      </c>
      <c r="C80" s="2" t="s">
        <v>652</v>
      </c>
    </row>
    <row r="81" spans="1:3">
      <c r="A81" s="2" t="s">
        <v>430</v>
      </c>
      <c r="B81" s="2" t="s">
        <v>653</v>
      </c>
      <c r="C81" s="2" t="s">
        <v>654</v>
      </c>
    </row>
    <row r="82" spans="1:3">
      <c r="A82" s="2" t="s">
        <v>430</v>
      </c>
      <c r="B82" s="2" t="s">
        <v>655</v>
      </c>
      <c r="C82" s="2" t="s">
        <v>656</v>
      </c>
    </row>
    <row r="83" spans="1:3">
      <c r="A83" s="2" t="s">
        <v>430</v>
      </c>
      <c r="B83" s="2" t="s">
        <v>657</v>
      </c>
      <c r="C83" s="2" t="s">
        <v>658</v>
      </c>
    </row>
    <row r="84" spans="1:3">
      <c r="A84" s="2" t="s">
        <v>430</v>
      </c>
      <c r="B84" s="2" t="s">
        <v>659</v>
      </c>
      <c r="C84" s="2" t="s">
        <v>660</v>
      </c>
    </row>
    <row r="85" spans="1:3">
      <c r="A85" s="2" t="s">
        <v>430</v>
      </c>
      <c r="B85" s="2" t="s">
        <v>432</v>
      </c>
      <c r="C85" s="2" t="s">
        <v>433</v>
      </c>
    </row>
    <row r="86" spans="1:3">
      <c r="A86" s="2" t="s">
        <v>430</v>
      </c>
      <c r="B86" s="2" t="s">
        <v>661</v>
      </c>
      <c r="C86" s="2" t="s">
        <v>662</v>
      </c>
    </row>
    <row r="87" spans="1:3">
      <c r="A87" s="2" t="s">
        <v>430</v>
      </c>
      <c r="B87" s="2" t="s">
        <v>663</v>
      </c>
      <c r="C87" s="2" t="s">
        <v>664</v>
      </c>
    </row>
    <row r="88" spans="1:3">
      <c r="A88" s="2" t="s">
        <v>430</v>
      </c>
      <c r="B88" s="2" t="s">
        <v>665</v>
      </c>
      <c r="C88" s="2" t="s">
        <v>666</v>
      </c>
    </row>
    <row r="89" spans="1:3">
      <c r="A89" s="2" t="s">
        <v>430</v>
      </c>
      <c r="B89" s="2" t="s">
        <v>667</v>
      </c>
      <c r="C89" s="2" t="s">
        <v>668</v>
      </c>
    </row>
    <row r="90" spans="1:3">
      <c r="A90" s="2" t="s">
        <v>430</v>
      </c>
      <c r="B90" s="2" t="s">
        <v>669</v>
      </c>
      <c r="C90" s="2" t="s">
        <v>670</v>
      </c>
    </row>
    <row r="91" spans="1:3">
      <c r="A91" s="2" t="s">
        <v>430</v>
      </c>
      <c r="B91" s="2" t="s">
        <v>430</v>
      </c>
      <c r="C91" s="2" t="s">
        <v>431</v>
      </c>
    </row>
    <row r="92" spans="1:3">
      <c r="A92" s="2" t="s">
        <v>430</v>
      </c>
      <c r="B92" s="2" t="s">
        <v>671</v>
      </c>
      <c r="C92" s="2" t="s">
        <v>672</v>
      </c>
    </row>
    <row r="93" spans="1:3">
      <c r="A93" s="2" t="s">
        <v>430</v>
      </c>
      <c r="B93" s="2" t="s">
        <v>673</v>
      </c>
      <c r="C93" s="2" t="s">
        <v>674</v>
      </c>
    </row>
    <row r="94" spans="1:3">
      <c r="A94" s="2" t="s">
        <v>438</v>
      </c>
      <c r="B94" s="2" t="s">
        <v>438</v>
      </c>
      <c r="C94" s="2" t="s">
        <v>439</v>
      </c>
    </row>
    <row r="95" spans="1:3">
      <c r="A95" s="2" t="s">
        <v>438</v>
      </c>
      <c r="B95" s="2" t="s">
        <v>440</v>
      </c>
      <c r="C95" s="2" t="s">
        <v>439</v>
      </c>
    </row>
    <row r="96" spans="1:3">
      <c r="A96" s="2" t="s">
        <v>454</v>
      </c>
      <c r="B96" s="2" t="s">
        <v>675</v>
      </c>
      <c r="C96" s="2" t="s">
        <v>676</v>
      </c>
    </row>
    <row r="97" spans="1:3">
      <c r="A97" s="2" t="s">
        <v>454</v>
      </c>
      <c r="B97" s="2" t="s">
        <v>677</v>
      </c>
      <c r="C97" s="2" t="s">
        <v>678</v>
      </c>
    </row>
    <row r="98" spans="1:3">
      <c r="A98" s="2" t="s">
        <v>454</v>
      </c>
      <c r="B98" s="2" t="s">
        <v>679</v>
      </c>
      <c r="C98" s="2" t="s">
        <v>680</v>
      </c>
    </row>
    <row r="99" spans="1:3">
      <c r="A99" s="2" t="s">
        <v>454</v>
      </c>
      <c r="B99" s="2" t="s">
        <v>681</v>
      </c>
      <c r="C99" s="2" t="s">
        <v>682</v>
      </c>
    </row>
    <row r="100" spans="1:3">
      <c r="A100" s="2" t="s">
        <v>454</v>
      </c>
      <c r="B100" s="2" t="s">
        <v>683</v>
      </c>
      <c r="C100" s="2" t="s">
        <v>684</v>
      </c>
    </row>
    <row r="101" spans="1:3">
      <c r="A101" s="2" t="s">
        <v>454</v>
      </c>
      <c r="B101" s="2" t="s">
        <v>456</v>
      </c>
      <c r="C101" s="2" t="s">
        <v>457</v>
      </c>
    </row>
    <row r="102" spans="1:3">
      <c r="A102" s="2" t="s">
        <v>454</v>
      </c>
      <c r="B102" s="2" t="s">
        <v>458</v>
      </c>
      <c r="C102" s="2" t="s">
        <v>459</v>
      </c>
    </row>
    <row r="103" spans="1:3">
      <c r="A103" s="2" t="s">
        <v>454</v>
      </c>
      <c r="B103" s="2" t="s">
        <v>463</v>
      </c>
      <c r="C103" s="2" t="s">
        <v>464</v>
      </c>
    </row>
    <row r="104" spans="1:3">
      <c r="A104" s="2" t="s">
        <v>454</v>
      </c>
      <c r="B104" s="2" t="s">
        <v>465</v>
      </c>
      <c r="C104" s="2" t="s">
        <v>466</v>
      </c>
    </row>
    <row r="105" spans="1:3">
      <c r="A105" s="2" t="s">
        <v>454</v>
      </c>
      <c r="B105" s="2" t="s">
        <v>685</v>
      </c>
      <c r="C105" s="2" t="s">
        <v>686</v>
      </c>
    </row>
    <row r="106" spans="1:3">
      <c r="A106" s="2" t="s">
        <v>454</v>
      </c>
      <c r="B106" s="2" t="s">
        <v>687</v>
      </c>
      <c r="C106" s="2" t="s">
        <v>688</v>
      </c>
    </row>
    <row r="107" spans="1:3">
      <c r="A107" s="2" t="s">
        <v>454</v>
      </c>
      <c r="B107" s="2" t="s">
        <v>689</v>
      </c>
      <c r="C107" s="2" t="s">
        <v>690</v>
      </c>
    </row>
    <row r="108" spans="1:3">
      <c r="A108" s="2" t="s">
        <v>454</v>
      </c>
      <c r="B108" s="2" t="s">
        <v>691</v>
      </c>
      <c r="C108" s="2" t="s">
        <v>692</v>
      </c>
    </row>
    <row r="109" spans="1:3">
      <c r="A109" s="2" t="s">
        <v>454</v>
      </c>
      <c r="B109" s="2" t="s">
        <v>693</v>
      </c>
      <c r="C109" s="2" t="s">
        <v>694</v>
      </c>
    </row>
    <row r="110" spans="1:3">
      <c r="A110" s="2" t="s">
        <v>454</v>
      </c>
      <c r="B110" s="2" t="s">
        <v>695</v>
      </c>
      <c r="C110" s="2" t="s">
        <v>696</v>
      </c>
    </row>
    <row r="111" spans="1:3">
      <c r="A111" s="2" t="s">
        <v>454</v>
      </c>
      <c r="B111" s="2" t="s">
        <v>697</v>
      </c>
      <c r="C111" s="2" t="s">
        <v>698</v>
      </c>
    </row>
    <row r="112" spans="1:3">
      <c r="A112" s="2" t="s">
        <v>454</v>
      </c>
      <c r="B112" s="2" t="s">
        <v>454</v>
      </c>
      <c r="C112" s="2" t="s">
        <v>455</v>
      </c>
    </row>
    <row r="113" spans="1:3">
      <c r="A113" s="2" t="s">
        <v>454</v>
      </c>
      <c r="B113" s="2" t="s">
        <v>699</v>
      </c>
      <c r="C113" s="2" t="s">
        <v>700</v>
      </c>
    </row>
    <row r="114" spans="1:3">
      <c r="A114" s="2" t="s">
        <v>467</v>
      </c>
      <c r="B114" s="2" t="s">
        <v>467</v>
      </c>
      <c r="C114" s="2" t="s">
        <v>468</v>
      </c>
    </row>
    <row r="115" spans="1:3">
      <c r="A115" s="2" t="s">
        <v>475</v>
      </c>
      <c r="B115" s="2" t="s">
        <v>475</v>
      </c>
      <c r="C115" s="2" t="s">
        <v>476</v>
      </c>
    </row>
    <row r="116" spans="1:3">
      <c r="A116" s="2" t="s">
        <v>502</v>
      </c>
      <c r="B116" s="2" t="s">
        <v>504</v>
      </c>
      <c r="C116" s="2" t="s">
        <v>505</v>
      </c>
    </row>
    <row r="117" spans="1:3">
      <c r="A117" s="2" t="s">
        <v>502</v>
      </c>
      <c r="B117" s="2" t="s">
        <v>502</v>
      </c>
      <c r="C117" s="2" t="s">
        <v>503</v>
      </c>
    </row>
  </sheetData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5"/>
    <col min="2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frmSetErr">
    <tabColor indexed="47"/>
  </sheetPr>
  <dimension ref="A1"/>
  <sheetViews>
    <sheetView showGridLines="0" zoomScaleNormal="100" workbookViewId="0"/>
  </sheetViews>
  <sheetFormatPr defaultRowHeight="11.25"/>
  <cols>
    <col min="1" max="1" width="9.140625" style="5"/>
    <col min="2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104" enableFormatConditionsCalculation="0">
    <tabColor indexed="47"/>
  </sheetPr>
  <dimension ref="A1:H1"/>
  <sheetViews>
    <sheetView showGridLines="0" zoomScaleNormal="100" workbookViewId="0"/>
  </sheetViews>
  <sheetFormatPr defaultRowHeight="11.25"/>
  <cols>
    <col min="1" max="16384" width="9.140625" style="2"/>
  </cols>
  <sheetData>
    <row r="1" spans="1:8">
      <c r="A1" s="2" t="s">
        <v>849</v>
      </c>
      <c r="B1" s="2" t="s">
        <v>975</v>
      </c>
      <c r="C1" s="2" t="s">
        <v>976</v>
      </c>
      <c r="D1" s="2" t="s">
        <v>845</v>
      </c>
      <c r="E1" s="2" t="s">
        <v>846</v>
      </c>
      <c r="F1" s="2" t="s">
        <v>853</v>
      </c>
      <c r="G1" s="2" t="s">
        <v>847</v>
      </c>
      <c r="H1" s="2" t="s">
        <v>848</v>
      </c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REESTR_ORG_VO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REESTR_ORG_GAS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struction">
    <tabColor rgb="FF9999FF"/>
  </sheetPr>
  <dimension ref="A1:K60"/>
  <sheetViews>
    <sheetView showGridLines="0" topLeftCell="A2" zoomScaleNormal="100" workbookViewId="0">
      <selection activeCell="B21" sqref="B21"/>
    </sheetView>
  </sheetViews>
  <sheetFormatPr defaultRowHeight="11.25"/>
  <cols>
    <col min="1" max="1" width="2.7109375" style="98" customWidth="1"/>
    <col min="2" max="2" width="14.7109375" style="98" customWidth="1"/>
    <col min="3" max="3" width="4.7109375" style="98" customWidth="1"/>
    <col min="4" max="4" width="21.42578125" style="98" customWidth="1"/>
    <col min="5" max="5" width="67.28515625" style="98" customWidth="1"/>
    <col min="6" max="6" width="3.7109375" style="99" customWidth="1"/>
    <col min="7" max="7" width="2.7109375" style="98" customWidth="1"/>
    <col min="8" max="16384" width="9.140625" style="98"/>
  </cols>
  <sheetData>
    <row r="1" spans="1:11">
      <c r="A1" s="97"/>
      <c r="B1" s="124" t="str">
        <f>"Код шаблона: " &amp; GetCode()</f>
        <v>Код шаблона: EE.CALC.QUALITY.6.19</v>
      </c>
    </row>
    <row r="2" spans="1:11" ht="11.25" customHeight="1">
      <c r="B2" s="100" t="str">
        <f>"Версия " &amp; GetVersion()</f>
        <v>Версия 1.0.1</v>
      </c>
      <c r="C2" s="101"/>
      <c r="D2" s="101"/>
      <c r="E2" s="101"/>
    </row>
    <row r="3" spans="1:11" ht="12" hidden="1" thickBot="1">
      <c r="C3" s="102"/>
      <c r="E3" s="103"/>
      <c r="F3" s="103"/>
    </row>
    <row r="4" spans="1:11" ht="22.5" hidden="1" customHeight="1" thickBot="1">
      <c r="B4" s="624" t="s">
        <v>126</v>
      </c>
      <c r="C4" s="625"/>
      <c r="D4" s="625"/>
      <c r="E4" s="625"/>
      <c r="F4" s="626"/>
      <c r="G4" s="104"/>
      <c r="H4" s="105"/>
      <c r="I4" s="105"/>
      <c r="J4" s="104"/>
      <c r="K4" s="104"/>
    </row>
    <row r="5" spans="1:11" ht="12" thickBot="1">
      <c r="A5" s="106"/>
      <c r="B5" s="107"/>
      <c r="C5" s="106"/>
      <c r="D5" s="106"/>
      <c r="E5" s="106"/>
      <c r="F5" s="108"/>
      <c r="G5" s="106"/>
      <c r="H5" s="106"/>
      <c r="I5" s="106"/>
      <c r="J5" s="106"/>
      <c r="K5" s="106"/>
    </row>
    <row r="6" spans="1:11" ht="39" customHeight="1">
      <c r="A6" s="109"/>
      <c r="B6" s="220"/>
      <c r="C6" s="627" t="s">
        <v>127</v>
      </c>
      <c r="D6" s="627"/>
      <c r="E6" s="627"/>
      <c r="F6" s="221" t="s">
        <v>67</v>
      </c>
      <c r="G6" s="109"/>
    </row>
    <row r="7" spans="1:11">
      <c r="A7" s="109"/>
      <c r="B7" s="222"/>
      <c r="C7" s="628" t="s">
        <v>54</v>
      </c>
      <c r="D7" s="628"/>
      <c r="E7" s="628"/>
      <c r="F7" s="223"/>
      <c r="G7" s="109"/>
    </row>
    <row r="8" spans="1:11">
      <c r="A8" s="109"/>
      <c r="B8" s="222"/>
      <c r="C8" s="628" t="s">
        <v>128</v>
      </c>
      <c r="D8" s="628"/>
      <c r="E8" s="628"/>
      <c r="F8" s="223"/>
      <c r="G8" s="109"/>
    </row>
    <row r="9" spans="1:11">
      <c r="A9" s="109"/>
      <c r="B9" s="222"/>
      <c r="C9" s="636" t="s">
        <v>55</v>
      </c>
      <c r="D9" s="636"/>
      <c r="E9" s="636"/>
      <c r="F9" s="223"/>
      <c r="G9" s="109"/>
    </row>
    <row r="10" spans="1:11">
      <c r="A10" s="109"/>
      <c r="B10" s="222"/>
      <c r="C10" s="636" t="s">
        <v>56</v>
      </c>
      <c r="D10" s="636"/>
      <c r="E10" s="636"/>
      <c r="F10" s="223"/>
      <c r="G10" s="109"/>
    </row>
    <row r="11" spans="1:11" ht="22.5" customHeight="1">
      <c r="A11" s="109"/>
      <c r="B11" s="222"/>
      <c r="C11" s="642" t="s">
        <v>57</v>
      </c>
      <c r="D11" s="642"/>
      <c r="E11" s="642"/>
      <c r="F11" s="223"/>
      <c r="G11" s="109"/>
    </row>
    <row r="12" spans="1:11">
      <c r="A12" s="109"/>
      <c r="B12" s="222"/>
      <c r="C12" s="1"/>
      <c r="D12" s="1"/>
      <c r="E12" s="1"/>
      <c r="F12" s="223"/>
      <c r="G12" s="109"/>
    </row>
    <row r="13" spans="1:11" ht="39" customHeight="1">
      <c r="A13" s="109"/>
      <c r="B13" s="222"/>
      <c r="C13" s="630" t="s">
        <v>129</v>
      </c>
      <c r="D13" s="630"/>
      <c r="E13" s="630"/>
      <c r="F13" s="224" t="s">
        <v>67</v>
      </c>
      <c r="G13" s="109"/>
    </row>
    <row r="14" spans="1:11" s="111" customFormat="1">
      <c r="A14" s="110"/>
      <c r="B14" s="225"/>
      <c r="C14" s="638" t="s">
        <v>58</v>
      </c>
      <c r="D14" s="638"/>
      <c r="E14" s="110"/>
      <c r="F14" s="226"/>
      <c r="G14" s="110"/>
    </row>
    <row r="15" spans="1:11" s="111" customFormat="1" ht="13.5" customHeight="1">
      <c r="A15" s="110"/>
      <c r="B15" s="225"/>
      <c r="C15" s="112" t="s">
        <v>902</v>
      </c>
      <c r="D15" s="639" t="s">
        <v>59</v>
      </c>
      <c r="E15" s="639"/>
      <c r="F15" s="226"/>
      <c r="G15" s="110"/>
    </row>
    <row r="16" spans="1:11" s="111" customFormat="1" ht="13.5" customHeight="1">
      <c r="A16" s="110"/>
      <c r="B16" s="225"/>
      <c r="C16" s="113" t="s">
        <v>902</v>
      </c>
      <c r="D16" s="639" t="s">
        <v>60</v>
      </c>
      <c r="E16" s="639"/>
      <c r="F16" s="226"/>
      <c r="G16" s="110"/>
    </row>
    <row r="17" spans="1:7" s="111" customFormat="1" ht="13.5" customHeight="1">
      <c r="A17" s="110"/>
      <c r="B17" s="225"/>
      <c r="C17" s="114" t="s">
        <v>902</v>
      </c>
      <c r="D17" s="639" t="s">
        <v>130</v>
      </c>
      <c r="E17" s="641"/>
      <c r="F17" s="226"/>
      <c r="G17" s="110"/>
    </row>
    <row r="18" spans="1:7" s="111" customFormat="1" ht="13.5" customHeight="1">
      <c r="A18" s="110"/>
      <c r="B18" s="225"/>
      <c r="C18" s="115" t="s">
        <v>902</v>
      </c>
      <c r="D18" s="639" t="s">
        <v>131</v>
      </c>
      <c r="E18" s="639"/>
      <c r="F18" s="226"/>
      <c r="G18" s="110"/>
    </row>
    <row r="19" spans="1:7" s="111" customFormat="1" ht="22.5" customHeight="1">
      <c r="A19" s="110"/>
      <c r="B19" s="225"/>
      <c r="C19" s="110"/>
      <c r="D19" s="640" t="s">
        <v>132</v>
      </c>
      <c r="E19" s="640"/>
      <c r="F19" s="226"/>
      <c r="G19" s="110"/>
    </row>
    <row r="20" spans="1:7">
      <c r="A20" s="109"/>
      <c r="B20" s="222"/>
      <c r="C20" s="109"/>
      <c r="D20" s="116"/>
      <c r="E20" s="116"/>
      <c r="F20" s="223"/>
      <c r="G20" s="109"/>
    </row>
    <row r="21" spans="1:7" ht="39" customHeight="1">
      <c r="A21" s="109"/>
      <c r="B21" s="222"/>
      <c r="C21" s="630" t="s">
        <v>133</v>
      </c>
      <c r="D21" s="630"/>
      <c r="E21" s="630"/>
      <c r="F21" s="224" t="s">
        <v>67</v>
      </c>
      <c r="G21" s="109"/>
    </row>
    <row r="22" spans="1:7" ht="24" customHeight="1">
      <c r="A22" s="109"/>
      <c r="B22" s="222"/>
      <c r="C22" s="636" t="s">
        <v>61</v>
      </c>
      <c r="D22" s="636"/>
      <c r="E22" s="636"/>
      <c r="F22" s="223"/>
      <c r="G22" s="109"/>
    </row>
    <row r="23" spans="1:7" ht="24" customHeight="1">
      <c r="A23" s="109"/>
      <c r="B23" s="222"/>
      <c r="C23" s="636" t="s">
        <v>62</v>
      </c>
      <c r="D23" s="636"/>
      <c r="E23" s="636"/>
      <c r="F23" s="223"/>
      <c r="G23" s="109"/>
    </row>
    <row r="24" spans="1:7">
      <c r="A24" s="109"/>
      <c r="B24" s="222"/>
      <c r="C24" s="636" t="s">
        <v>63</v>
      </c>
      <c r="D24" s="636"/>
      <c r="E24" s="636"/>
      <c r="F24" s="223"/>
      <c r="G24" s="109"/>
    </row>
    <row r="25" spans="1:7" ht="34.5" customHeight="1">
      <c r="A25" s="109"/>
      <c r="B25" s="222"/>
      <c r="C25" s="636" t="s">
        <v>64</v>
      </c>
      <c r="D25" s="636"/>
      <c r="E25" s="636"/>
      <c r="F25" s="223"/>
      <c r="G25" s="109"/>
    </row>
    <row r="26" spans="1:7">
      <c r="A26" s="109"/>
      <c r="B26" s="222"/>
      <c r="C26" s="635"/>
      <c r="D26" s="635"/>
      <c r="E26" s="635"/>
      <c r="F26" s="223"/>
      <c r="G26" s="109"/>
    </row>
    <row r="27" spans="1:7" ht="24" customHeight="1">
      <c r="A27" s="109"/>
      <c r="B27" s="222"/>
      <c r="C27" s="632" t="s">
        <v>134</v>
      </c>
      <c r="D27" s="632"/>
      <c r="E27" s="632"/>
      <c r="F27" s="223"/>
      <c r="G27" s="109"/>
    </row>
    <row r="28" spans="1:7">
      <c r="A28" s="109"/>
      <c r="B28" s="222"/>
      <c r="C28" s="633"/>
      <c r="D28" s="633"/>
      <c r="E28" s="633"/>
      <c r="F28" s="223"/>
      <c r="G28" s="109"/>
    </row>
    <row r="29" spans="1:7" ht="24" customHeight="1">
      <c r="A29" s="109"/>
      <c r="B29" s="222"/>
      <c r="C29" s="635" t="s">
        <v>135</v>
      </c>
      <c r="D29" s="635"/>
      <c r="E29" s="635"/>
      <c r="F29" s="223"/>
      <c r="G29" s="109"/>
    </row>
    <row r="30" spans="1:7">
      <c r="A30" s="109"/>
      <c r="B30" s="222"/>
      <c r="C30" s="109"/>
      <c r="D30" s="109"/>
      <c r="E30" s="109"/>
      <c r="F30" s="223"/>
      <c r="G30" s="109"/>
    </row>
    <row r="31" spans="1:7" ht="39" customHeight="1">
      <c r="A31" s="109"/>
      <c r="B31" s="222"/>
      <c r="C31" s="630" t="s">
        <v>136</v>
      </c>
      <c r="D31" s="630"/>
      <c r="E31" s="630"/>
      <c r="F31" s="224" t="s">
        <v>67</v>
      </c>
      <c r="G31" s="109"/>
    </row>
    <row r="32" spans="1:7">
      <c r="A32" s="109"/>
      <c r="B32" s="222"/>
      <c r="C32" s="634" t="s">
        <v>137</v>
      </c>
      <c r="D32" s="634"/>
      <c r="E32" s="117" t="s">
        <v>138</v>
      </c>
      <c r="F32" s="227"/>
      <c r="G32" s="109"/>
    </row>
    <row r="33" spans="1:11">
      <c r="A33" s="109"/>
      <c r="B33" s="222"/>
      <c r="C33" s="634" t="s">
        <v>65</v>
      </c>
      <c r="D33" s="634"/>
      <c r="E33" s="118" t="s">
        <v>139</v>
      </c>
      <c r="F33" s="227"/>
      <c r="G33" s="109"/>
    </row>
    <row r="34" spans="1:11">
      <c r="A34" s="109"/>
      <c r="B34" s="222"/>
      <c r="C34" s="634" t="s">
        <v>66</v>
      </c>
      <c r="D34" s="634"/>
      <c r="E34" s="118" t="s">
        <v>140</v>
      </c>
      <c r="F34" s="227"/>
      <c r="G34" s="109"/>
    </row>
    <row r="35" spans="1:11" ht="11.25" customHeight="1">
      <c r="A35" s="109"/>
      <c r="B35" s="222"/>
      <c r="C35" s="634" t="s">
        <v>980</v>
      </c>
      <c r="D35" s="634"/>
      <c r="E35" s="118" t="s">
        <v>141</v>
      </c>
      <c r="F35" s="227"/>
      <c r="G35" s="109"/>
    </row>
    <row r="36" spans="1:11">
      <c r="A36" s="109"/>
      <c r="B36" s="222"/>
      <c r="C36" s="119"/>
      <c r="D36" s="119"/>
      <c r="E36" s="120" t="s">
        <v>142</v>
      </c>
      <c r="F36" s="227"/>
      <c r="G36" s="109"/>
    </row>
    <row r="37" spans="1:11">
      <c r="A37" s="109"/>
      <c r="B37" s="222"/>
      <c r="C37" s="121"/>
      <c r="D37" s="121"/>
      <c r="E37" s="120"/>
      <c r="F37" s="227"/>
      <c r="G37" s="109"/>
    </row>
    <row r="38" spans="1:11" ht="39" customHeight="1">
      <c r="A38" s="109"/>
      <c r="B38" s="222"/>
      <c r="C38" s="630" t="s">
        <v>143</v>
      </c>
      <c r="D38" s="630"/>
      <c r="E38" s="630"/>
      <c r="F38" s="224" t="s">
        <v>67</v>
      </c>
      <c r="G38" s="109"/>
    </row>
    <row r="39" spans="1:11" ht="22.5" customHeight="1">
      <c r="A39" s="109"/>
      <c r="B39" s="222"/>
      <c r="C39" s="631" t="s">
        <v>903</v>
      </c>
      <c r="D39" s="631"/>
      <c r="E39" s="122"/>
      <c r="F39" s="223"/>
      <c r="G39" s="109"/>
    </row>
    <row r="40" spans="1:11" ht="22.5" customHeight="1">
      <c r="A40" s="109"/>
      <c r="B40" s="222"/>
      <c r="C40" s="631" t="s">
        <v>144</v>
      </c>
      <c r="D40" s="631"/>
      <c r="E40" s="122"/>
      <c r="F40" s="223"/>
      <c r="G40" s="109"/>
    </row>
    <row r="41" spans="1:11" ht="22.5" customHeight="1">
      <c r="A41" s="109"/>
      <c r="B41" s="222"/>
      <c r="C41" s="631" t="s">
        <v>65</v>
      </c>
      <c r="D41" s="631"/>
      <c r="E41" s="122"/>
      <c r="F41" s="223"/>
      <c r="G41" s="109"/>
    </row>
    <row r="42" spans="1:11" ht="22.5" customHeight="1">
      <c r="A42" s="109"/>
      <c r="B42" s="222"/>
      <c r="C42" s="631" t="s">
        <v>145</v>
      </c>
      <c r="D42" s="631"/>
      <c r="E42" s="122"/>
      <c r="F42" s="223"/>
      <c r="G42" s="109"/>
    </row>
    <row r="43" spans="1:11" ht="22.5" customHeight="1">
      <c r="B43" s="222"/>
      <c r="C43" s="631" t="s">
        <v>146</v>
      </c>
      <c r="D43" s="631"/>
      <c r="E43" s="122"/>
      <c r="F43" s="223"/>
      <c r="G43" s="109"/>
    </row>
    <row r="44" spans="1:11" ht="12" thickBot="1">
      <c r="B44" s="228"/>
      <c r="C44" s="629"/>
      <c r="D44" s="629"/>
      <c r="E44" s="629"/>
      <c r="F44" s="230"/>
    </row>
    <row r="47" spans="1:11" s="99" customFormat="1">
      <c r="A47" s="98"/>
      <c r="B47" s="637"/>
      <c r="C47" s="637"/>
      <c r="D47" s="637"/>
      <c r="E47" s="637"/>
      <c r="G47" s="98"/>
      <c r="H47" s="98"/>
      <c r="I47" s="98"/>
      <c r="J47" s="98"/>
      <c r="K47" s="98"/>
    </row>
    <row r="54" spans="1:11" s="99" customFormat="1" ht="14.25" customHeight="1">
      <c r="A54" s="98"/>
      <c r="B54" s="98"/>
      <c r="C54" s="98"/>
      <c r="D54" s="98"/>
      <c r="E54" s="98"/>
      <c r="G54" s="98"/>
      <c r="H54" s="98"/>
      <c r="I54" s="98"/>
      <c r="J54" s="98"/>
      <c r="K54" s="98"/>
    </row>
    <row r="55" spans="1:11" s="99" customFormat="1" ht="14.25" customHeight="1">
      <c r="A55" s="98"/>
      <c r="B55" s="98"/>
      <c r="C55" s="98"/>
      <c r="D55" s="98"/>
      <c r="E55" s="98"/>
      <c r="G55" s="98"/>
      <c r="H55" s="98"/>
      <c r="I55" s="98"/>
      <c r="J55" s="98"/>
      <c r="K55" s="98"/>
    </row>
    <row r="56" spans="1:11" s="99" customFormat="1" ht="14.25" customHeight="1">
      <c r="A56" s="98"/>
      <c r="B56" s="98"/>
      <c r="C56" s="98"/>
      <c r="D56" s="98"/>
      <c r="E56" s="98"/>
      <c r="G56" s="98"/>
      <c r="H56" s="98"/>
      <c r="I56" s="98"/>
      <c r="J56" s="98"/>
      <c r="K56" s="98"/>
    </row>
    <row r="57" spans="1:11" s="99" customFormat="1" ht="15" customHeight="1">
      <c r="A57" s="98"/>
      <c r="B57" s="98"/>
      <c r="C57" s="98"/>
      <c r="D57" s="98"/>
      <c r="E57" s="98"/>
      <c r="G57" s="98"/>
      <c r="H57" s="98"/>
      <c r="I57" s="98"/>
      <c r="J57" s="98"/>
      <c r="K57" s="98"/>
    </row>
    <row r="58" spans="1:11" s="99" customFormat="1" ht="25.5" customHeight="1">
      <c r="A58" s="98"/>
      <c r="B58" s="98"/>
      <c r="C58" s="98"/>
      <c r="D58" s="98"/>
      <c r="E58" s="98"/>
      <c r="G58" s="98"/>
      <c r="H58" s="98"/>
      <c r="I58" s="98"/>
      <c r="J58" s="98"/>
      <c r="K58" s="98"/>
    </row>
    <row r="59" spans="1:11" s="99" customFormat="1" ht="25.5" customHeight="1">
      <c r="A59" s="98"/>
      <c r="B59" s="98"/>
      <c r="C59" s="98"/>
      <c r="D59" s="98"/>
      <c r="E59" s="98"/>
      <c r="G59" s="98"/>
      <c r="H59" s="98"/>
      <c r="I59" s="98"/>
      <c r="J59" s="98"/>
      <c r="K59" s="98"/>
    </row>
    <row r="60" spans="1:11" s="99" customFormat="1" ht="25.5" customHeight="1">
      <c r="A60" s="98"/>
      <c r="B60" s="98"/>
      <c r="C60" s="98"/>
      <c r="D60" s="98"/>
      <c r="E60" s="98"/>
      <c r="G60" s="98"/>
      <c r="H60" s="98"/>
      <c r="I60" s="98"/>
      <c r="J60" s="98"/>
      <c r="K60" s="98"/>
    </row>
  </sheetData>
  <sheetProtection formatColumns="0" formatRows="0"/>
  <dataConsolidate/>
  <customSheetViews>
    <customSheetView guid="{7A08770C-4DA4-4581-8082-2CAEC2AF449A}" showGridLines="0" hiddenRows="1" topLeftCell="A2">
      <selection activeCell="B21" sqref="B21"/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DBE22794-A543-4C4B-836B-C1756ADC19B6}" showGridLines="0" hiddenRows="1" topLeftCell="A2">
      <selection activeCell="B21" sqref="B21"/>
      <pageMargins left="0.7" right="0.7" top="0.75" bottom="0.75" header="0.3" footer="0.3"/>
      <pageSetup paperSize="9" orientation="portrait" horizontalDpi="180" verticalDpi="180" r:id="rId2"/>
      <headerFooter alignWithMargins="0"/>
    </customSheetView>
  </customSheetViews>
  <mergeCells count="36">
    <mergeCell ref="C9:E9"/>
    <mergeCell ref="C10:E10"/>
    <mergeCell ref="C21:E21"/>
    <mergeCell ref="C22:E22"/>
    <mergeCell ref="D18:E18"/>
    <mergeCell ref="D19:E19"/>
    <mergeCell ref="D16:E16"/>
    <mergeCell ref="D17:E17"/>
    <mergeCell ref="C11:E11"/>
    <mergeCell ref="C13:E13"/>
    <mergeCell ref="C26:E26"/>
    <mergeCell ref="C14:D14"/>
    <mergeCell ref="D15:E15"/>
    <mergeCell ref="C23:E23"/>
    <mergeCell ref="C24:E24"/>
    <mergeCell ref="B47:E47"/>
    <mergeCell ref="C40:D40"/>
    <mergeCell ref="C41:D41"/>
    <mergeCell ref="C42:D42"/>
    <mergeCell ref="C43:D43"/>
    <mergeCell ref="B4:F4"/>
    <mergeCell ref="C6:E6"/>
    <mergeCell ref="C7:E7"/>
    <mergeCell ref="C8:E8"/>
    <mergeCell ref="C44:E44"/>
    <mergeCell ref="C38:E38"/>
    <mergeCell ref="C39:D39"/>
    <mergeCell ref="C27:E27"/>
    <mergeCell ref="C28:E28"/>
    <mergeCell ref="C32:D32"/>
    <mergeCell ref="C33:D33"/>
    <mergeCell ref="C29:E29"/>
    <mergeCell ref="C31:E31"/>
    <mergeCell ref="C34:D34"/>
    <mergeCell ref="C35:D35"/>
    <mergeCell ref="C25:E25"/>
  </mergeCells>
  <phoneticPr fontId="7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39:E43">
      <formula1>900</formula1>
    </dataValidation>
  </dataValidations>
  <hyperlinks>
    <hyperlink ref="E34" r:id="rId3" location="'Инструкция'!A1"/>
    <hyperlink ref="E32" r:id="rId4"/>
    <hyperlink ref="E33" r:id="rId5" location="'Инструкция'!A1"/>
    <hyperlink ref="E35" r:id="rId6" location="'Инструкция'!A1"/>
  </hyperlinks>
  <pageMargins left="0.7" right="0.7" top="0.75" bottom="0.75" header="0.3" footer="0.3"/>
  <pageSetup paperSize="9" orientation="portrait" horizontalDpi="180" verticalDpi="180" r:id="rId7"/>
  <headerFooter alignWithMargins="0"/>
  <drawing r:id="rId8"/>
  <legacyDrawing r:id="rId9"/>
  <oleObjects>
    <oleObject progId="Word.Document.8" shapeId="153601" r:id="rId10"/>
  </oleObjects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ORG_HOT_VS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REESTR_ORG_WARM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REESTR_ORG_TBO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REESTR_ORG_VS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REESTR_ORG_EE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A2" s="6">
        <v>1</v>
      </c>
      <c r="B2" s="2" t="s">
        <v>387</v>
      </c>
      <c r="C2" s="6" t="s">
        <v>389</v>
      </c>
      <c r="D2" s="6" t="s">
        <v>390</v>
      </c>
      <c r="E2" s="6" t="s">
        <v>391</v>
      </c>
      <c r="F2" s="6" t="s">
        <v>392</v>
      </c>
      <c r="G2" s="6" t="s">
        <v>393</v>
      </c>
      <c r="H2" s="6" t="s">
        <v>1048</v>
      </c>
    </row>
    <row r="3" spans="1:8">
      <c r="A3" s="6">
        <v>2</v>
      </c>
      <c r="B3" s="2" t="s">
        <v>394</v>
      </c>
      <c r="C3" s="6" t="s">
        <v>396</v>
      </c>
      <c r="D3" s="6" t="s">
        <v>397</v>
      </c>
      <c r="E3" s="6" t="s">
        <v>398</v>
      </c>
      <c r="F3" s="6" t="s">
        <v>399</v>
      </c>
      <c r="G3" s="6" t="s">
        <v>400</v>
      </c>
      <c r="H3" s="6" t="s">
        <v>1048</v>
      </c>
    </row>
    <row r="4" spans="1:8">
      <c r="A4" s="6">
        <v>3</v>
      </c>
      <c r="B4" s="2" t="s">
        <v>401</v>
      </c>
      <c r="C4" s="6" t="s">
        <v>403</v>
      </c>
      <c r="D4" s="6" t="s">
        <v>404</v>
      </c>
      <c r="E4" s="6" t="s">
        <v>391</v>
      </c>
      <c r="F4" s="6" t="s">
        <v>392</v>
      </c>
      <c r="G4" s="6" t="s">
        <v>393</v>
      </c>
      <c r="H4" s="6" t="s">
        <v>1048</v>
      </c>
    </row>
    <row r="5" spans="1:8">
      <c r="A5" s="6">
        <v>4</v>
      </c>
      <c r="B5" s="2" t="s">
        <v>401</v>
      </c>
      <c r="C5" s="6" t="s">
        <v>405</v>
      </c>
      <c r="D5" s="6" t="s">
        <v>406</v>
      </c>
      <c r="E5" s="6" t="s">
        <v>391</v>
      </c>
      <c r="F5" s="6" t="s">
        <v>392</v>
      </c>
      <c r="G5" s="6" t="s">
        <v>393</v>
      </c>
      <c r="H5" s="6" t="s">
        <v>1048</v>
      </c>
    </row>
    <row r="6" spans="1:8">
      <c r="A6" s="6">
        <v>5</v>
      </c>
      <c r="B6" s="2" t="s">
        <v>401</v>
      </c>
      <c r="C6" s="6" t="s">
        <v>407</v>
      </c>
      <c r="D6" s="6" t="s">
        <v>408</v>
      </c>
      <c r="E6" s="6" t="s">
        <v>391</v>
      </c>
      <c r="F6" s="6" t="s">
        <v>392</v>
      </c>
      <c r="G6" s="6" t="s">
        <v>393</v>
      </c>
      <c r="H6" s="6" t="s">
        <v>1048</v>
      </c>
    </row>
    <row r="7" spans="1:8">
      <c r="A7" s="6">
        <v>6</v>
      </c>
      <c r="B7" s="2" t="s">
        <v>409</v>
      </c>
      <c r="C7" s="6" t="s">
        <v>411</v>
      </c>
      <c r="D7" s="6" t="s">
        <v>410</v>
      </c>
      <c r="E7" s="6" t="s">
        <v>412</v>
      </c>
      <c r="F7" s="6" t="s">
        <v>413</v>
      </c>
      <c r="G7" s="6" t="s">
        <v>312</v>
      </c>
      <c r="H7" s="6" t="s">
        <v>1036</v>
      </c>
    </row>
    <row r="8" spans="1:8">
      <c r="A8" s="6">
        <v>7</v>
      </c>
      <c r="B8" s="2" t="s">
        <v>409</v>
      </c>
      <c r="C8" s="6" t="s">
        <v>411</v>
      </c>
      <c r="D8" s="6" t="s">
        <v>410</v>
      </c>
      <c r="E8" s="6" t="s">
        <v>414</v>
      </c>
      <c r="F8" s="6" t="s">
        <v>415</v>
      </c>
      <c r="G8" s="6" t="s">
        <v>416</v>
      </c>
      <c r="H8" s="6" t="s">
        <v>1048</v>
      </c>
    </row>
    <row r="9" spans="1:8">
      <c r="A9" s="6">
        <v>8</v>
      </c>
      <c r="B9" s="2" t="s">
        <v>409</v>
      </c>
      <c r="C9" s="6" t="s">
        <v>411</v>
      </c>
      <c r="D9" s="6" t="s">
        <v>410</v>
      </c>
      <c r="E9" s="6" t="s">
        <v>417</v>
      </c>
      <c r="F9" s="6" t="s">
        <v>418</v>
      </c>
      <c r="G9" s="6" t="s">
        <v>416</v>
      </c>
      <c r="H9" s="6" t="s">
        <v>1048</v>
      </c>
    </row>
    <row r="10" spans="1:8">
      <c r="A10" s="6">
        <v>9</v>
      </c>
      <c r="B10" s="2" t="s">
        <v>409</v>
      </c>
      <c r="C10" s="6" t="s">
        <v>411</v>
      </c>
      <c r="D10" s="6" t="s">
        <v>410</v>
      </c>
      <c r="E10" s="6" t="s">
        <v>419</v>
      </c>
      <c r="F10" s="6" t="s">
        <v>420</v>
      </c>
      <c r="G10" s="6" t="s">
        <v>421</v>
      </c>
      <c r="H10" s="6" t="s">
        <v>1046</v>
      </c>
    </row>
    <row r="11" spans="1:8">
      <c r="A11" s="6">
        <v>10</v>
      </c>
      <c r="B11" s="2" t="s">
        <v>409</v>
      </c>
      <c r="C11" s="6" t="s">
        <v>411</v>
      </c>
      <c r="D11" s="6" t="s">
        <v>410</v>
      </c>
      <c r="E11" s="6" t="s">
        <v>419</v>
      </c>
      <c r="F11" s="6" t="s">
        <v>420</v>
      </c>
      <c r="G11" s="6" t="s">
        <v>421</v>
      </c>
      <c r="H11" s="6" t="s">
        <v>1030</v>
      </c>
    </row>
    <row r="12" spans="1:8">
      <c r="A12" s="6">
        <v>11</v>
      </c>
      <c r="B12" s="2" t="s">
        <v>409</v>
      </c>
      <c r="C12" s="6" t="s">
        <v>411</v>
      </c>
      <c r="D12" s="6" t="s">
        <v>410</v>
      </c>
      <c r="E12" s="6" t="s">
        <v>422</v>
      </c>
      <c r="F12" s="6" t="s">
        <v>423</v>
      </c>
      <c r="G12" s="6" t="s">
        <v>416</v>
      </c>
      <c r="H12" s="6" t="s">
        <v>1036</v>
      </c>
    </row>
    <row r="13" spans="1:8">
      <c r="A13" s="6">
        <v>12</v>
      </c>
      <c r="B13" s="2" t="s">
        <v>409</v>
      </c>
      <c r="C13" s="6" t="s">
        <v>411</v>
      </c>
      <c r="D13" s="6" t="s">
        <v>410</v>
      </c>
      <c r="E13" s="6" t="s">
        <v>422</v>
      </c>
      <c r="F13" s="6" t="s">
        <v>423</v>
      </c>
      <c r="G13" s="6" t="s">
        <v>416</v>
      </c>
      <c r="H13" s="6" t="s">
        <v>1048</v>
      </c>
    </row>
    <row r="14" spans="1:8">
      <c r="A14" s="6">
        <v>13</v>
      </c>
      <c r="B14" s="2" t="s">
        <v>409</v>
      </c>
      <c r="C14" s="6" t="s">
        <v>411</v>
      </c>
      <c r="D14" s="6" t="s">
        <v>410</v>
      </c>
      <c r="E14" s="6" t="s">
        <v>424</v>
      </c>
      <c r="F14" s="6" t="s">
        <v>425</v>
      </c>
      <c r="G14" s="6" t="s">
        <v>426</v>
      </c>
      <c r="H14" s="6" t="s">
        <v>1036</v>
      </c>
    </row>
    <row r="15" spans="1:8">
      <c r="A15" s="6">
        <v>14</v>
      </c>
      <c r="B15" s="2" t="s">
        <v>409</v>
      </c>
      <c r="C15" s="6" t="s">
        <v>411</v>
      </c>
      <c r="D15" s="6" t="s">
        <v>410</v>
      </c>
      <c r="E15" s="6" t="s">
        <v>427</v>
      </c>
      <c r="F15" s="6" t="s">
        <v>428</v>
      </c>
      <c r="G15" s="6" t="s">
        <v>429</v>
      </c>
      <c r="H15" s="6" t="s">
        <v>1046</v>
      </c>
    </row>
    <row r="16" spans="1:8">
      <c r="A16" s="6">
        <v>15</v>
      </c>
      <c r="B16" s="2" t="s">
        <v>430</v>
      </c>
      <c r="C16" s="6" t="s">
        <v>432</v>
      </c>
      <c r="D16" s="6" t="s">
        <v>433</v>
      </c>
      <c r="E16" s="6" t="s">
        <v>391</v>
      </c>
      <c r="F16" s="6" t="s">
        <v>392</v>
      </c>
      <c r="G16" s="6" t="s">
        <v>393</v>
      </c>
      <c r="H16" s="6" t="s">
        <v>1048</v>
      </c>
    </row>
    <row r="17" spans="1:8">
      <c r="A17" s="6">
        <v>16</v>
      </c>
      <c r="B17" s="2" t="s">
        <v>430</v>
      </c>
      <c r="C17" s="6" t="s">
        <v>432</v>
      </c>
      <c r="D17" s="6" t="s">
        <v>433</v>
      </c>
      <c r="E17" s="6" t="s">
        <v>434</v>
      </c>
      <c r="F17" s="6" t="s">
        <v>435</v>
      </c>
      <c r="G17" s="6" t="s">
        <v>393</v>
      </c>
      <c r="H17" s="6" t="s">
        <v>1048</v>
      </c>
    </row>
    <row r="18" spans="1:8">
      <c r="A18" s="6">
        <v>17</v>
      </c>
      <c r="B18" s="2" t="s">
        <v>430</v>
      </c>
      <c r="C18" s="6" t="s">
        <v>432</v>
      </c>
      <c r="D18" s="6" t="s">
        <v>433</v>
      </c>
      <c r="E18" s="6" t="s">
        <v>436</v>
      </c>
      <c r="F18" s="6" t="s">
        <v>437</v>
      </c>
      <c r="G18" s="6" t="s">
        <v>393</v>
      </c>
      <c r="H18" s="6" t="s">
        <v>1048</v>
      </c>
    </row>
    <row r="19" spans="1:8">
      <c r="A19" s="6">
        <v>18</v>
      </c>
      <c r="B19" s="2" t="s">
        <v>438</v>
      </c>
      <c r="C19" s="6" t="s">
        <v>440</v>
      </c>
      <c r="D19" s="6" t="s">
        <v>439</v>
      </c>
      <c r="E19" s="6" t="s">
        <v>391</v>
      </c>
      <c r="F19" s="6" t="s">
        <v>392</v>
      </c>
      <c r="G19" s="6" t="s">
        <v>393</v>
      </c>
      <c r="H19" s="6" t="s">
        <v>1048</v>
      </c>
    </row>
    <row r="20" spans="1:8">
      <c r="A20" s="6">
        <v>19</v>
      </c>
      <c r="B20" s="2" t="s">
        <v>438</v>
      </c>
      <c r="C20" s="6" t="s">
        <v>440</v>
      </c>
      <c r="D20" s="6" t="s">
        <v>439</v>
      </c>
      <c r="E20" s="6" t="s">
        <v>441</v>
      </c>
      <c r="F20" s="6" t="s">
        <v>442</v>
      </c>
      <c r="G20" s="6" t="s">
        <v>443</v>
      </c>
      <c r="H20" s="6" t="s">
        <v>1048</v>
      </c>
    </row>
    <row r="21" spans="1:8">
      <c r="A21" s="6">
        <v>20</v>
      </c>
      <c r="B21" s="2" t="s">
        <v>438</v>
      </c>
      <c r="C21" s="6" t="s">
        <v>440</v>
      </c>
      <c r="D21" s="6" t="s">
        <v>439</v>
      </c>
      <c r="E21" s="6" t="s">
        <v>444</v>
      </c>
      <c r="F21" s="6" t="s">
        <v>445</v>
      </c>
      <c r="G21" s="6" t="s">
        <v>446</v>
      </c>
      <c r="H21" s="6" t="s">
        <v>1036</v>
      </c>
    </row>
    <row r="22" spans="1:8">
      <c r="A22" s="6">
        <v>21</v>
      </c>
      <c r="B22" s="2" t="s">
        <v>438</v>
      </c>
      <c r="C22" s="6" t="s">
        <v>440</v>
      </c>
      <c r="D22" s="6" t="s">
        <v>439</v>
      </c>
      <c r="E22" s="6" t="s">
        <v>447</v>
      </c>
      <c r="F22" s="6" t="s">
        <v>448</v>
      </c>
      <c r="G22" s="6" t="s">
        <v>443</v>
      </c>
      <c r="H22" s="6" t="s">
        <v>1048</v>
      </c>
    </row>
    <row r="23" spans="1:8">
      <c r="A23" s="6">
        <v>22</v>
      </c>
      <c r="B23" s="2" t="s">
        <v>438</v>
      </c>
      <c r="C23" s="6" t="s">
        <v>440</v>
      </c>
      <c r="D23" s="6" t="s">
        <v>439</v>
      </c>
      <c r="E23" s="6" t="s">
        <v>449</v>
      </c>
      <c r="F23" s="6" t="s">
        <v>450</v>
      </c>
      <c r="G23" s="6" t="s">
        <v>451</v>
      </c>
      <c r="H23" s="6" t="s">
        <v>1048</v>
      </c>
    </row>
    <row r="24" spans="1:8">
      <c r="A24" s="6">
        <v>23</v>
      </c>
      <c r="B24" s="2" t="s">
        <v>438</v>
      </c>
      <c r="C24" s="6" t="s">
        <v>440</v>
      </c>
      <c r="D24" s="6" t="s">
        <v>439</v>
      </c>
      <c r="E24" s="6" t="s">
        <v>452</v>
      </c>
      <c r="F24" s="6" t="s">
        <v>453</v>
      </c>
      <c r="G24" s="6" t="s">
        <v>443</v>
      </c>
      <c r="H24" s="6" t="s">
        <v>1048</v>
      </c>
    </row>
    <row r="25" spans="1:8">
      <c r="A25" s="6">
        <v>24</v>
      </c>
      <c r="B25" s="2" t="s">
        <v>454</v>
      </c>
      <c r="C25" s="6" t="s">
        <v>456</v>
      </c>
      <c r="D25" s="6" t="s">
        <v>457</v>
      </c>
      <c r="E25" s="6" t="s">
        <v>391</v>
      </c>
      <c r="F25" s="6" t="s">
        <v>392</v>
      </c>
      <c r="G25" s="6" t="s">
        <v>393</v>
      </c>
      <c r="H25" s="6" t="s">
        <v>1048</v>
      </c>
    </row>
    <row r="26" spans="1:8">
      <c r="A26" s="6">
        <v>25</v>
      </c>
      <c r="B26" s="2" t="s">
        <v>454</v>
      </c>
      <c r="C26" s="6" t="s">
        <v>458</v>
      </c>
      <c r="D26" s="6" t="s">
        <v>459</v>
      </c>
      <c r="E26" s="6" t="s">
        <v>391</v>
      </c>
      <c r="F26" s="6" t="s">
        <v>392</v>
      </c>
      <c r="G26" s="6" t="s">
        <v>393</v>
      </c>
      <c r="H26" s="6" t="s">
        <v>1048</v>
      </c>
    </row>
    <row r="27" spans="1:8">
      <c r="A27" s="6">
        <v>26</v>
      </c>
      <c r="B27" s="2" t="s">
        <v>454</v>
      </c>
      <c r="C27" s="6" t="s">
        <v>458</v>
      </c>
      <c r="D27" s="6" t="s">
        <v>459</v>
      </c>
      <c r="E27" s="6" t="s">
        <v>460</v>
      </c>
      <c r="F27" s="6" t="s">
        <v>461</v>
      </c>
      <c r="G27" s="6" t="s">
        <v>462</v>
      </c>
      <c r="H27" s="6" t="s">
        <v>1048</v>
      </c>
    </row>
    <row r="28" spans="1:8">
      <c r="A28" s="6">
        <v>27</v>
      </c>
      <c r="B28" s="2" t="s">
        <v>454</v>
      </c>
      <c r="C28" s="6" t="s">
        <v>463</v>
      </c>
      <c r="D28" s="6" t="s">
        <v>464</v>
      </c>
      <c r="E28" s="6" t="s">
        <v>391</v>
      </c>
      <c r="F28" s="6" t="s">
        <v>392</v>
      </c>
      <c r="G28" s="6" t="s">
        <v>393</v>
      </c>
      <c r="H28" s="6" t="s">
        <v>1048</v>
      </c>
    </row>
    <row r="29" spans="1:8">
      <c r="A29" s="6">
        <v>28</v>
      </c>
      <c r="B29" s="2" t="s">
        <v>454</v>
      </c>
      <c r="C29" s="6" t="s">
        <v>465</v>
      </c>
      <c r="D29" s="6" t="s">
        <v>466</v>
      </c>
      <c r="E29" s="6" t="s">
        <v>391</v>
      </c>
      <c r="F29" s="6" t="s">
        <v>392</v>
      </c>
      <c r="G29" s="6" t="s">
        <v>393</v>
      </c>
      <c r="H29" s="6" t="s">
        <v>1048</v>
      </c>
    </row>
    <row r="30" spans="1:8">
      <c r="A30" s="6">
        <v>29</v>
      </c>
      <c r="B30" s="2" t="s">
        <v>467</v>
      </c>
      <c r="C30" s="6" t="s">
        <v>467</v>
      </c>
      <c r="D30" s="6" t="s">
        <v>468</v>
      </c>
      <c r="E30" s="6" t="s">
        <v>391</v>
      </c>
      <c r="F30" s="6" t="s">
        <v>392</v>
      </c>
      <c r="G30" s="6" t="s">
        <v>393</v>
      </c>
      <c r="H30" s="6" t="s">
        <v>1048</v>
      </c>
    </row>
    <row r="31" spans="1:8">
      <c r="A31" s="6">
        <v>30</v>
      </c>
      <c r="B31" s="2" t="s">
        <v>467</v>
      </c>
      <c r="C31" s="6" t="s">
        <v>467</v>
      </c>
      <c r="D31" s="6" t="s">
        <v>468</v>
      </c>
      <c r="E31" s="6" t="s">
        <v>469</v>
      </c>
      <c r="F31" s="6" t="s">
        <v>470</v>
      </c>
      <c r="G31" s="6" t="s">
        <v>471</v>
      </c>
      <c r="H31" s="6" t="s">
        <v>1048</v>
      </c>
    </row>
    <row r="32" spans="1:8">
      <c r="A32" s="6">
        <v>31</v>
      </c>
      <c r="B32" s="2" t="s">
        <v>467</v>
      </c>
      <c r="C32" s="6" t="s">
        <v>467</v>
      </c>
      <c r="D32" s="6" t="s">
        <v>468</v>
      </c>
      <c r="E32" s="6" t="s">
        <v>472</v>
      </c>
      <c r="F32" s="6" t="s">
        <v>473</v>
      </c>
      <c r="G32" s="6" t="s">
        <v>474</v>
      </c>
      <c r="H32" s="6" t="s">
        <v>1048</v>
      </c>
    </row>
    <row r="33" spans="1:8">
      <c r="A33" s="6">
        <v>32</v>
      </c>
      <c r="B33" s="2" t="s">
        <v>467</v>
      </c>
      <c r="C33" s="6" t="s">
        <v>467</v>
      </c>
      <c r="D33" s="6" t="s">
        <v>468</v>
      </c>
      <c r="E33" s="6" t="s">
        <v>472</v>
      </c>
      <c r="F33" s="6" t="s">
        <v>473</v>
      </c>
      <c r="G33" s="6" t="s">
        <v>474</v>
      </c>
      <c r="H33" s="6" t="s">
        <v>1030</v>
      </c>
    </row>
    <row r="34" spans="1:8">
      <c r="A34" s="6">
        <v>33</v>
      </c>
      <c r="B34" s="2" t="s">
        <v>475</v>
      </c>
      <c r="C34" s="6" t="s">
        <v>475</v>
      </c>
      <c r="D34" s="6" t="s">
        <v>476</v>
      </c>
      <c r="E34" s="6" t="s">
        <v>391</v>
      </c>
      <c r="F34" s="6" t="s">
        <v>392</v>
      </c>
      <c r="G34" s="6" t="s">
        <v>393</v>
      </c>
      <c r="H34" s="6" t="s">
        <v>1048</v>
      </c>
    </row>
    <row r="35" spans="1:8">
      <c r="A35" s="6">
        <v>34</v>
      </c>
      <c r="B35" s="2" t="s">
        <v>475</v>
      </c>
      <c r="C35" s="6" t="s">
        <v>475</v>
      </c>
      <c r="D35" s="6" t="s">
        <v>476</v>
      </c>
      <c r="E35" s="6" t="s">
        <v>412</v>
      </c>
      <c r="F35" s="6" t="s">
        <v>413</v>
      </c>
      <c r="G35" s="6" t="s">
        <v>312</v>
      </c>
      <c r="H35" s="6" t="s">
        <v>1036</v>
      </c>
    </row>
    <row r="36" spans="1:8">
      <c r="A36" s="6">
        <v>35</v>
      </c>
      <c r="B36" s="2" t="s">
        <v>475</v>
      </c>
      <c r="C36" s="6" t="s">
        <v>475</v>
      </c>
      <c r="D36" s="6" t="s">
        <v>476</v>
      </c>
      <c r="E36" s="6" t="s">
        <v>477</v>
      </c>
      <c r="F36" s="6" t="s">
        <v>478</v>
      </c>
      <c r="G36" s="6" t="s">
        <v>479</v>
      </c>
      <c r="H36" s="6" t="s">
        <v>1048</v>
      </c>
    </row>
    <row r="37" spans="1:8">
      <c r="A37" s="6">
        <v>36</v>
      </c>
      <c r="B37" s="2" t="s">
        <v>475</v>
      </c>
      <c r="C37" s="6" t="s">
        <v>475</v>
      </c>
      <c r="D37" s="6" t="s">
        <v>476</v>
      </c>
      <c r="E37" s="6" t="s">
        <v>480</v>
      </c>
      <c r="F37" s="6" t="s">
        <v>311</v>
      </c>
      <c r="G37" s="6" t="s">
        <v>481</v>
      </c>
      <c r="H37" s="6" t="s">
        <v>1048</v>
      </c>
    </row>
    <row r="38" spans="1:8">
      <c r="A38" s="6">
        <v>37</v>
      </c>
      <c r="B38" s="2" t="s">
        <v>475</v>
      </c>
      <c r="C38" s="6" t="s">
        <v>475</v>
      </c>
      <c r="D38" s="6" t="s">
        <v>476</v>
      </c>
      <c r="E38" s="6" t="s">
        <v>482</v>
      </c>
      <c r="F38" s="6" t="s">
        <v>483</v>
      </c>
      <c r="G38" s="6" t="s">
        <v>479</v>
      </c>
      <c r="H38" s="6" t="s">
        <v>1048</v>
      </c>
    </row>
    <row r="39" spans="1:8">
      <c r="A39" s="6">
        <v>38</v>
      </c>
      <c r="B39" s="2" t="s">
        <v>475</v>
      </c>
      <c r="C39" s="6" t="s">
        <v>475</v>
      </c>
      <c r="D39" s="6" t="s">
        <v>476</v>
      </c>
      <c r="E39" s="6" t="s">
        <v>484</v>
      </c>
      <c r="F39" s="6" t="s">
        <v>485</v>
      </c>
      <c r="G39" s="6" t="s">
        <v>479</v>
      </c>
      <c r="H39" s="6" t="s">
        <v>1048</v>
      </c>
    </row>
    <row r="40" spans="1:8">
      <c r="A40" s="6">
        <v>39</v>
      </c>
      <c r="B40" s="2" t="s">
        <v>475</v>
      </c>
      <c r="C40" s="6" t="s">
        <v>475</v>
      </c>
      <c r="D40" s="6" t="s">
        <v>476</v>
      </c>
      <c r="E40" s="6" t="s">
        <v>486</v>
      </c>
      <c r="F40" s="6" t="s">
        <v>487</v>
      </c>
      <c r="G40" s="6" t="s">
        <v>479</v>
      </c>
      <c r="H40" s="6" t="s">
        <v>1048</v>
      </c>
    </row>
    <row r="41" spans="1:8">
      <c r="A41" s="6">
        <v>40</v>
      </c>
      <c r="B41" s="2" t="s">
        <v>475</v>
      </c>
      <c r="C41" s="6" t="s">
        <v>475</v>
      </c>
      <c r="D41" s="6" t="s">
        <v>476</v>
      </c>
      <c r="E41" s="6" t="s">
        <v>488</v>
      </c>
      <c r="F41" s="6" t="s">
        <v>489</v>
      </c>
      <c r="G41" s="6" t="s">
        <v>479</v>
      </c>
      <c r="H41" s="6" t="s">
        <v>1036</v>
      </c>
    </row>
    <row r="42" spans="1:8">
      <c r="A42" s="6">
        <v>41</v>
      </c>
      <c r="B42" s="2" t="s">
        <v>475</v>
      </c>
      <c r="C42" s="6" t="s">
        <v>475</v>
      </c>
      <c r="D42" s="6" t="s">
        <v>476</v>
      </c>
      <c r="E42" s="6" t="s">
        <v>490</v>
      </c>
      <c r="F42" s="6" t="s">
        <v>491</v>
      </c>
      <c r="G42" s="6" t="s">
        <v>479</v>
      </c>
      <c r="H42" s="6" t="s">
        <v>1036</v>
      </c>
    </row>
    <row r="43" spans="1:8">
      <c r="A43" s="6">
        <v>42</v>
      </c>
      <c r="B43" s="2" t="s">
        <v>475</v>
      </c>
      <c r="C43" s="6" t="s">
        <v>475</v>
      </c>
      <c r="D43" s="6" t="s">
        <v>476</v>
      </c>
      <c r="E43" s="6" t="s">
        <v>492</v>
      </c>
      <c r="F43" s="6" t="s">
        <v>493</v>
      </c>
      <c r="G43" s="6" t="s">
        <v>479</v>
      </c>
      <c r="H43" s="6" t="s">
        <v>1048</v>
      </c>
    </row>
    <row r="44" spans="1:8">
      <c r="A44" s="6">
        <v>43</v>
      </c>
      <c r="B44" s="2" t="s">
        <v>475</v>
      </c>
      <c r="C44" s="6" t="s">
        <v>475</v>
      </c>
      <c r="D44" s="6" t="s">
        <v>476</v>
      </c>
      <c r="E44" s="6" t="s">
        <v>494</v>
      </c>
      <c r="F44" s="6" t="s">
        <v>495</v>
      </c>
      <c r="G44" s="6" t="s">
        <v>479</v>
      </c>
      <c r="H44" s="6" t="s">
        <v>1048</v>
      </c>
    </row>
    <row r="45" spans="1:8">
      <c r="A45" s="6">
        <v>44</v>
      </c>
      <c r="B45" s="2" t="s">
        <v>475</v>
      </c>
      <c r="C45" s="6" t="s">
        <v>475</v>
      </c>
      <c r="D45" s="6" t="s">
        <v>476</v>
      </c>
      <c r="E45" s="6" t="s">
        <v>496</v>
      </c>
      <c r="F45" s="6" t="s">
        <v>497</v>
      </c>
      <c r="G45" s="6" t="s">
        <v>498</v>
      </c>
      <c r="H45" s="6" t="s">
        <v>1046</v>
      </c>
    </row>
    <row r="46" spans="1:8">
      <c r="A46" s="6">
        <v>45</v>
      </c>
      <c r="B46" s="2" t="s">
        <v>475</v>
      </c>
      <c r="C46" s="6" t="s">
        <v>475</v>
      </c>
      <c r="D46" s="6" t="s">
        <v>476</v>
      </c>
      <c r="E46" s="6" t="s">
        <v>499</v>
      </c>
      <c r="F46" s="6" t="s">
        <v>500</v>
      </c>
      <c r="G46" s="6" t="s">
        <v>501</v>
      </c>
      <c r="H46" s="6" t="s">
        <v>1048</v>
      </c>
    </row>
    <row r="47" spans="1:8">
      <c r="A47" s="6">
        <v>46</v>
      </c>
      <c r="B47" s="2" t="s">
        <v>502</v>
      </c>
      <c r="C47" s="6" t="s">
        <v>504</v>
      </c>
      <c r="D47" s="6" t="s">
        <v>505</v>
      </c>
      <c r="E47" s="6" t="s">
        <v>391</v>
      </c>
      <c r="F47" s="6" t="s">
        <v>392</v>
      </c>
      <c r="G47" s="6" t="s">
        <v>393</v>
      </c>
      <c r="H47" s="6" t="s">
        <v>1048</v>
      </c>
    </row>
    <row r="48" spans="1:8">
      <c r="A48" s="6">
        <v>47</v>
      </c>
      <c r="B48" s="2" t="s">
        <v>502</v>
      </c>
      <c r="C48" s="6" t="s">
        <v>504</v>
      </c>
      <c r="D48" s="6" t="s">
        <v>505</v>
      </c>
      <c r="E48" s="6" t="s">
        <v>412</v>
      </c>
      <c r="F48" s="6" t="s">
        <v>413</v>
      </c>
      <c r="G48" s="6" t="s">
        <v>312</v>
      </c>
      <c r="H48" s="6" t="s">
        <v>1036</v>
      </c>
    </row>
    <row r="49" spans="1:8">
      <c r="A49" s="6">
        <v>48</v>
      </c>
      <c r="B49" s="2" t="s">
        <v>502</v>
      </c>
      <c r="C49" s="6" t="s">
        <v>504</v>
      </c>
      <c r="D49" s="6" t="s">
        <v>505</v>
      </c>
      <c r="E49" s="6" t="s">
        <v>506</v>
      </c>
      <c r="F49" s="6" t="s">
        <v>507</v>
      </c>
      <c r="G49" s="6" t="s">
        <v>508</v>
      </c>
      <c r="H49" s="6" t="s">
        <v>1030</v>
      </c>
    </row>
    <row r="50" spans="1:8">
      <c r="A50" s="6">
        <v>49</v>
      </c>
      <c r="B50" s="2" t="s">
        <v>1063</v>
      </c>
      <c r="C50" s="6" t="s">
        <v>1063</v>
      </c>
      <c r="D50" s="6" t="s">
        <v>1063</v>
      </c>
      <c r="E50" s="6" t="s">
        <v>391</v>
      </c>
      <c r="F50" s="6" t="s">
        <v>392</v>
      </c>
      <c r="G50" s="6" t="s">
        <v>393</v>
      </c>
      <c r="H50" s="6" t="s">
        <v>1048</v>
      </c>
    </row>
    <row r="51" spans="1:8">
      <c r="A51" s="6">
        <v>50</v>
      </c>
      <c r="B51" s="2" t="s">
        <v>1063</v>
      </c>
      <c r="C51" s="6" t="s">
        <v>1063</v>
      </c>
      <c r="D51" s="6" t="s">
        <v>1063</v>
      </c>
      <c r="E51" s="6" t="s">
        <v>412</v>
      </c>
      <c r="F51" s="6" t="s">
        <v>413</v>
      </c>
      <c r="G51" s="6" t="s">
        <v>312</v>
      </c>
      <c r="H51" s="6" t="s">
        <v>1036</v>
      </c>
    </row>
    <row r="52" spans="1:8">
      <c r="A52" s="6">
        <v>51</v>
      </c>
      <c r="B52" s="2" t="s">
        <v>1063</v>
      </c>
      <c r="C52" s="6" t="s">
        <v>1063</v>
      </c>
      <c r="D52" s="6" t="s">
        <v>1063</v>
      </c>
      <c r="E52" s="6" t="s">
        <v>308</v>
      </c>
      <c r="F52" s="6" t="s">
        <v>309</v>
      </c>
      <c r="G52" s="6" t="s">
        <v>312</v>
      </c>
      <c r="H52" s="6" t="s">
        <v>1036</v>
      </c>
    </row>
    <row r="53" spans="1:8">
      <c r="A53" s="6">
        <v>52</v>
      </c>
      <c r="B53" s="2" t="s">
        <v>1063</v>
      </c>
      <c r="C53" s="6" t="s">
        <v>1063</v>
      </c>
      <c r="D53" s="6" t="s">
        <v>1063</v>
      </c>
      <c r="E53" s="6" t="s">
        <v>313</v>
      </c>
      <c r="F53" s="6" t="s">
        <v>314</v>
      </c>
      <c r="G53" s="6" t="s">
        <v>509</v>
      </c>
      <c r="H53" s="6" t="s">
        <v>1048</v>
      </c>
    </row>
    <row r="54" spans="1:8">
      <c r="A54" s="6">
        <v>53</v>
      </c>
      <c r="B54" s="2" t="s">
        <v>1063</v>
      </c>
      <c r="C54" s="6" t="s">
        <v>1063</v>
      </c>
      <c r="D54" s="6" t="s">
        <v>1063</v>
      </c>
      <c r="E54" s="6" t="s">
        <v>313</v>
      </c>
      <c r="F54" s="6" t="s">
        <v>314</v>
      </c>
      <c r="G54" s="6" t="s">
        <v>315</v>
      </c>
      <c r="H54" s="6" t="s">
        <v>1048</v>
      </c>
    </row>
    <row r="55" spans="1:8">
      <c r="A55" s="6">
        <v>54</v>
      </c>
      <c r="B55" s="2" t="s">
        <v>1063</v>
      </c>
      <c r="C55" s="6" t="s">
        <v>1063</v>
      </c>
      <c r="D55" s="6" t="s">
        <v>1063</v>
      </c>
      <c r="E55" s="6" t="s">
        <v>444</v>
      </c>
      <c r="F55" s="6" t="s">
        <v>445</v>
      </c>
      <c r="G55" s="6" t="s">
        <v>446</v>
      </c>
      <c r="H55" s="6" t="s">
        <v>1036</v>
      </c>
    </row>
    <row r="56" spans="1:8">
      <c r="A56" s="6">
        <v>55</v>
      </c>
      <c r="B56" s="2" t="s">
        <v>1063</v>
      </c>
      <c r="C56" s="6" t="s">
        <v>1063</v>
      </c>
      <c r="D56" s="6" t="s">
        <v>1063</v>
      </c>
      <c r="E56" s="6" t="s">
        <v>316</v>
      </c>
      <c r="F56" s="6" t="s">
        <v>317</v>
      </c>
      <c r="G56" s="6" t="s">
        <v>318</v>
      </c>
      <c r="H56" s="6" t="s">
        <v>1036</v>
      </c>
    </row>
    <row r="57" spans="1:8">
      <c r="A57" s="6">
        <v>56</v>
      </c>
      <c r="B57" s="2" t="s">
        <v>1063</v>
      </c>
      <c r="C57" s="6" t="s">
        <v>1063</v>
      </c>
      <c r="D57" s="6" t="s">
        <v>1063</v>
      </c>
      <c r="E57" s="6" t="s">
        <v>496</v>
      </c>
      <c r="F57" s="6" t="s">
        <v>497</v>
      </c>
      <c r="G57" s="6" t="s">
        <v>498</v>
      </c>
      <c r="H57" s="6" t="s">
        <v>1046</v>
      </c>
    </row>
    <row r="58" spans="1:8">
      <c r="A58" s="6">
        <v>57</v>
      </c>
      <c r="B58" s="2" t="s">
        <v>1063</v>
      </c>
      <c r="C58" s="6" t="s">
        <v>1063</v>
      </c>
      <c r="D58" s="6" t="s">
        <v>1063</v>
      </c>
      <c r="E58" s="6" t="s">
        <v>510</v>
      </c>
      <c r="F58" s="6" t="s">
        <v>511</v>
      </c>
      <c r="G58" s="6" t="s">
        <v>512</v>
      </c>
      <c r="H58" s="6" t="s">
        <v>1048</v>
      </c>
    </row>
    <row r="59" spans="1:8">
      <c r="A59" s="6">
        <v>58</v>
      </c>
      <c r="B59" s="2" t="s">
        <v>1063</v>
      </c>
      <c r="C59" s="6" t="s">
        <v>1063</v>
      </c>
      <c r="D59" s="6" t="s">
        <v>1063</v>
      </c>
      <c r="E59" s="6" t="s">
        <v>513</v>
      </c>
      <c r="F59" s="6" t="s">
        <v>310</v>
      </c>
      <c r="G59" s="6" t="s">
        <v>512</v>
      </c>
      <c r="H59" s="6" t="s">
        <v>1048</v>
      </c>
    </row>
    <row r="60" spans="1:8">
      <c r="B60" s="2"/>
    </row>
    <row r="61" spans="1:8">
      <c r="B61" s="2"/>
    </row>
    <row r="62" spans="1:8">
      <c r="B62" s="2"/>
    </row>
    <row r="63" spans="1:8">
      <c r="B63" s="2"/>
    </row>
    <row r="64" spans="1:8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REESTR_ORG_VS_VO">
    <tabColor indexed="47"/>
  </sheetPr>
  <dimension ref="A1:H102"/>
  <sheetViews>
    <sheetView showGridLines="0" zoomScaleNormal="100" workbookViewId="0"/>
  </sheetViews>
  <sheetFormatPr defaultRowHeight="11.25"/>
  <cols>
    <col min="1" max="1" width="9.140625" style="6"/>
    <col min="2" max="2" width="22.28515625" style="6" customWidth="1"/>
    <col min="3" max="16384" width="9.140625" style="6"/>
  </cols>
  <sheetData>
    <row r="1" spans="1:8">
      <c r="A1" s="6" t="s">
        <v>849</v>
      </c>
      <c r="B1" s="2" t="s">
        <v>975</v>
      </c>
      <c r="C1" s="6" t="s">
        <v>976</v>
      </c>
      <c r="D1" s="6" t="s">
        <v>845</v>
      </c>
      <c r="E1" s="6" t="s">
        <v>846</v>
      </c>
      <c r="F1" s="6" t="s">
        <v>853</v>
      </c>
      <c r="G1" s="6" t="s">
        <v>847</v>
      </c>
      <c r="H1" s="6" t="s">
        <v>848</v>
      </c>
    </row>
    <row r="2" spans="1:8">
      <c r="B2" s="2"/>
    </row>
    <row r="3" spans="1:8">
      <c r="B3" s="2"/>
    </row>
    <row r="4" spans="1:8">
      <c r="B4" s="2"/>
    </row>
    <row r="5" spans="1:8">
      <c r="B5" s="2"/>
    </row>
    <row r="6" spans="1:8">
      <c r="B6" s="2"/>
    </row>
    <row r="7" spans="1:8">
      <c r="B7" s="2"/>
    </row>
    <row r="8" spans="1:8">
      <c r="B8" s="2"/>
    </row>
    <row r="9" spans="1:8">
      <c r="B9" s="2"/>
    </row>
    <row r="10" spans="1:8">
      <c r="B10" s="2"/>
    </row>
    <row r="11" spans="1:8">
      <c r="B11" s="2"/>
    </row>
    <row r="12" spans="1:8">
      <c r="B12" s="2"/>
    </row>
    <row r="13" spans="1:8">
      <c r="B13" s="2"/>
    </row>
    <row r="14" spans="1:8">
      <c r="B14" s="2"/>
    </row>
    <row r="15" spans="1:8">
      <c r="B15" s="2"/>
    </row>
    <row r="16" spans="1:8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</sheetData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horizontalDpi="200" verticalDpi="200" r:id="rId3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frmMonthYear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CommandButton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customSheetViews>
    <customSheetView guid="{7A08770C-4DA4-4581-8082-2CAEC2AF449A}" showGridLines="0" state="veryHidden">
      <pageMargins left="0.7" right="0.7" top="0.75" bottom="0.75" header="0.3" footer="0.3"/>
      <pageSetup paperSize="9" orientation="portrait" r:id="rId1"/>
      <headerFooter alignWithMargins="0"/>
    </customSheetView>
    <customSheetView guid="{DBE22794-A543-4C4B-836B-C1756ADC19B6}" showGridLines="0" state="veryHidden">
      <pageMargins left="0.7" right="0.7" top="0.75" bottom="0.75" header="0.3" footer="0.3"/>
      <pageSetup paperSize="9" orientation="portrait" r:id="rId2"/>
      <headerFooter alignWithMargins="0"/>
    </customSheetView>
  </customSheetViews>
  <phoneticPr fontId="0" type="noConversion"/>
  <pageMargins left="0.7" right="0.7" top="0.75" bottom="0.75" header="0.3" footer="0.3"/>
  <pageSetup paperSize="9" orientation="portrait" r:id="rId3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5"/>
    <col min="2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RegionSelect">
    <tabColor rgb="FF9999FF"/>
    <pageSetUpPr fitToPage="1"/>
  </sheetPr>
  <dimension ref="B1:G3"/>
  <sheetViews>
    <sheetView showGridLines="0" zoomScaleNormal="100" workbookViewId="0"/>
  </sheetViews>
  <sheetFormatPr defaultRowHeight="12.75"/>
  <cols>
    <col min="1" max="1" width="3.140625" style="513" customWidth="1"/>
    <col min="2" max="16384" width="9.140625" style="513"/>
  </cols>
  <sheetData>
    <row r="1" spans="2:7">
      <c r="B1" s="512">
        <v>61</v>
      </c>
      <c r="C1" s="512">
        <v>12632256</v>
      </c>
    </row>
    <row r="2" spans="2:7">
      <c r="B2" s="643" t="s">
        <v>892</v>
      </c>
      <c r="C2" s="644"/>
      <c r="D2" s="644"/>
      <c r="E2" s="644"/>
      <c r="F2" s="644"/>
      <c r="G2" s="645"/>
    </row>
    <row r="3" spans="2:7">
      <c r="B3" s="646"/>
      <c r="C3" s="647"/>
      <c r="D3" s="647"/>
      <c r="E3" s="647"/>
      <c r="F3" s="647"/>
      <c r="G3" s="648"/>
    </row>
  </sheetData>
  <sheetProtection formatColumns="0" formatRows="0"/>
  <customSheetViews>
    <customSheetView guid="{7A08770C-4DA4-4581-8082-2CAEC2AF449A}" showGridLines="0" fitToPage="1" state="veryHidden">
      <pageMargins left="0" right="0" top="0" bottom="0" header="0" footer="0"/>
      <pageSetup paperSize="9" orientation="landscape" r:id="rId1"/>
      <headerFooter alignWithMargins="0"/>
    </customSheetView>
    <customSheetView guid="{DBE22794-A543-4C4B-836B-C1756ADC19B6}" showGridLines="0" fitToPage="1" state="veryHidden">
      <pageMargins left="0" right="0" top="0" bottom="0" header="0" footer="0"/>
      <pageSetup paperSize="9" orientation="landscape" r:id="rId2"/>
      <headerFooter alignWithMargins="0"/>
    </customSheetView>
  </customSheetViews>
  <mergeCells count="1">
    <mergeCell ref="B2:G3"/>
  </mergeCells>
  <phoneticPr fontId="7" type="noConversion"/>
  <pageMargins left="0" right="0" top="0" bottom="0" header="0" footer="0"/>
  <pageSetup paperSize="9" orientation="landscape" r:id="rId3"/>
  <headerFooter alignWithMargins="0"/>
  <drawing r:id="rId4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_wb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_Tit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_Coms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_0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_01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_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mod_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mod_08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_UPDATE_INSTRUCTION">
    <tabColor indexed="24"/>
  </sheetPr>
  <dimension ref="A1:Q22"/>
  <sheetViews>
    <sheetView showGridLines="0" zoomScaleNormal="100" workbookViewId="0">
      <selection activeCell="C29" sqref="C29"/>
    </sheetView>
  </sheetViews>
  <sheetFormatPr defaultRowHeight="11.25"/>
  <cols>
    <col min="1" max="2" width="2.7109375" style="56" customWidth="1"/>
    <col min="3" max="16" width="8.7109375" style="56" customWidth="1"/>
    <col min="17" max="17" width="2.7109375" style="56" customWidth="1"/>
    <col min="18" max="16384" width="9.140625" style="56"/>
  </cols>
  <sheetData>
    <row r="1" spans="1:17" ht="12" thickBot="1">
      <c r="A1" s="40"/>
      <c r="N1" s="57"/>
      <c r="O1" s="57"/>
    </row>
    <row r="2" spans="1:17" ht="12.75" customHeight="1" thickBot="1">
      <c r="B2" s="231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29"/>
      <c r="O2" s="649" t="str">
        <f>"Версия " &amp; GetVersion()</f>
        <v>Версия 1.0.1</v>
      </c>
      <c r="P2" s="649"/>
      <c r="Q2" s="650"/>
    </row>
    <row r="3" spans="1:17" ht="30.75" customHeight="1" thickBot="1">
      <c r="B3" s="233"/>
      <c r="C3" s="651" t="s">
        <v>1018</v>
      </c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3"/>
      <c r="Q3" s="234"/>
    </row>
    <row r="4" spans="1:17">
      <c r="B4" s="233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235"/>
    </row>
    <row r="5" spans="1:17">
      <c r="B5" s="233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235"/>
    </row>
    <row r="6" spans="1:17">
      <c r="B6" s="23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235"/>
    </row>
    <row r="7" spans="1:17">
      <c r="B7" s="23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235"/>
    </row>
    <row r="8" spans="1:17">
      <c r="B8" s="23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235"/>
    </row>
    <row r="9" spans="1:17">
      <c r="B9" s="23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235"/>
    </row>
    <row r="10" spans="1:17">
      <c r="B10" s="23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235"/>
    </row>
    <row r="11" spans="1:17">
      <c r="B11" s="233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235"/>
    </row>
    <row r="12" spans="1:17">
      <c r="B12" s="233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35"/>
    </row>
    <row r="13" spans="1:17">
      <c r="B13" s="23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235"/>
    </row>
    <row r="14" spans="1:17">
      <c r="B14" s="23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235"/>
    </row>
    <row r="15" spans="1:17">
      <c r="B15" s="23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235"/>
    </row>
    <row r="16" spans="1:17">
      <c r="B16" s="23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235"/>
    </row>
    <row r="17" spans="2:17" ht="11.25" customHeight="1">
      <c r="B17" s="23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235"/>
    </row>
    <row r="18" spans="2:17">
      <c r="B18" s="23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235"/>
    </row>
    <row r="19" spans="2:17" ht="12" thickBot="1">
      <c r="B19" s="241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/>
    </row>
    <row r="20" spans="2:17" ht="12" thickBot="1">
      <c r="B20" s="23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237"/>
    </row>
    <row r="21" spans="2:17" ht="48" customHeight="1" thickBot="1">
      <c r="B21" s="236"/>
      <c r="C21" s="654" t="s">
        <v>1022</v>
      </c>
      <c r="D21" s="655"/>
      <c r="E21" s="655"/>
      <c r="F21" s="655"/>
      <c r="G21" s="655"/>
      <c r="H21" s="655"/>
      <c r="I21" s="656"/>
      <c r="J21" s="656"/>
      <c r="K21" s="656"/>
      <c r="L21" s="656"/>
      <c r="M21" s="656"/>
      <c r="N21" s="656"/>
      <c r="O21" s="656"/>
      <c r="P21" s="657"/>
      <c r="Q21" s="237"/>
    </row>
    <row r="22" spans="2:17" ht="12" thickBot="1">
      <c r="B22" s="238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40"/>
    </row>
  </sheetData>
  <sheetProtection formatColumns="0" formatRows="0"/>
  <customSheetViews>
    <customSheetView guid="{7A08770C-4DA4-4581-8082-2CAEC2AF449A}" showGridLines="0">
      <selection activeCell="C29" sqref="C29"/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>
      <selection activeCell="C29" sqref="C29"/>
      <pageMargins left="0.75" right="0.75" top="1" bottom="1" header="0.5" footer="0.5"/>
      <pageSetup paperSize="9" orientation="portrait" r:id="rId2"/>
      <headerFooter alignWithMargins="0"/>
    </customSheetView>
  </customSheetViews>
  <mergeCells count="4">
    <mergeCell ref="O2:Q2"/>
    <mergeCell ref="C3:P3"/>
    <mergeCell ref="C21:H21"/>
    <mergeCell ref="I21:P21"/>
  </mergeCells>
  <phoneticPr fontId="7" type="noConversion"/>
  <pageMargins left="0.75" right="0.75" top="1" bottom="1" header="0.5" footer="0.5"/>
  <pageSetup paperSize="9" orientation="portrait" r:id="rId3"/>
  <headerFooter alignWithMargins="0"/>
  <legacyDrawing r:id="rId4"/>
  <oleObjects>
    <oleObject progId="Word.Document.8" shapeId="112643" r:id="rId5"/>
  </oleObjects>
  <controls>
    <control shapeId="112642" r:id="rId6" name="cmdGetUpdate"/>
    <control shapeId="112644" r:id="rId7" name="chkGetUpdates"/>
    <control shapeId="112645" r:id="rId8" name="chkNoUpdates"/>
    <control shapeId="112646" r:id="rId9" name="cmdShowHideUpdateLog"/>
  </controls>
</worksheet>
</file>

<file path=xl/worksheets/sheet50.xml><?xml version="1.0" encoding="utf-8"?>
<worksheet xmlns="http://schemas.openxmlformats.org/spreadsheetml/2006/main" xmlns:r="http://schemas.openxmlformats.org/officeDocument/2006/relationships">
  <sheetPr codeName="mod_09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50"/>
  </cols>
  <sheetData/>
  <sheetProtection formatColumns="0" formatRows="0"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mod_10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mod_11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7A08770C-4DA4-4581-8082-2CAEC2AF449A}" showGridLines="0" state="veryHidden">
      <pageMargins left="0.75" right="0.75" top="1" bottom="1" header="0.5" footer="0.5"/>
      <headerFooter alignWithMargins="0"/>
    </customSheetView>
    <customSheetView guid="{DBE22794-A543-4C4B-836B-C1756ADC19B6}" showGridLines="0" state="veryHidden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J1419"/>
  <sheetViews>
    <sheetView zoomScale="70" zoomScaleNormal="70" workbookViewId="0">
      <selection sqref="A1:XFD1048576"/>
    </sheetView>
  </sheetViews>
  <sheetFormatPr defaultColWidth="32.42578125" defaultRowHeight="19.5"/>
  <cols>
    <col min="1" max="1" width="12.42578125" style="583" bestFit="1" customWidth="1"/>
    <col min="2" max="2" width="91.140625" style="583" customWidth="1"/>
    <col min="3" max="3" width="44.5703125" style="584" customWidth="1"/>
    <col min="4" max="4" width="19.7109375" style="585" customWidth="1"/>
    <col min="5" max="5" width="15.42578125" style="583" customWidth="1"/>
    <col min="6" max="6" width="13.7109375" style="586" customWidth="1"/>
    <col min="7" max="7" width="12.140625" style="586" customWidth="1"/>
    <col min="8" max="8" width="11.5703125" style="586" customWidth="1"/>
    <col min="9" max="9" width="15" style="586" customWidth="1"/>
    <col min="10" max="10" width="17" style="586" customWidth="1"/>
    <col min="11" max="11" width="15.85546875" style="586" customWidth="1"/>
    <col min="12" max="12" width="19.28515625" style="583" customWidth="1"/>
    <col min="13" max="13" width="19.5703125" style="583" customWidth="1"/>
    <col min="14" max="14" width="14.7109375" style="583" customWidth="1"/>
    <col min="15" max="15" width="16.85546875" style="583" customWidth="1"/>
    <col min="16" max="16" width="17.5703125" style="583" customWidth="1"/>
    <col min="17" max="17" width="17.42578125" style="583" customWidth="1"/>
    <col min="18" max="18" width="16.42578125" style="583" customWidth="1"/>
    <col min="19" max="19" width="15.7109375" style="583" customWidth="1"/>
    <col min="20" max="20" width="16.85546875" style="583" customWidth="1"/>
    <col min="21" max="21" width="19" style="583" customWidth="1"/>
    <col min="22" max="22" width="13.42578125" style="583" customWidth="1"/>
    <col min="23" max="23" width="22" style="583" customWidth="1"/>
    <col min="24" max="24" width="22.28515625" style="583" customWidth="1"/>
    <col min="25" max="25" width="20.5703125" style="583" customWidth="1"/>
    <col min="26" max="26" width="7.7109375" style="583" customWidth="1"/>
    <col min="27" max="27" width="7" style="583" customWidth="1"/>
    <col min="28" max="28" width="21.42578125" style="616" customWidth="1"/>
    <col min="29" max="29" width="32.28515625" style="586" customWidth="1"/>
    <col min="30" max="30" width="32" style="586" customWidth="1"/>
    <col min="31" max="31" width="27.85546875" style="586" customWidth="1"/>
    <col min="32" max="32" width="30" style="614" customWidth="1"/>
    <col min="33" max="33" width="19.7109375" style="583" customWidth="1"/>
    <col min="34" max="34" width="19.28515625" style="583" customWidth="1"/>
    <col min="35" max="35" width="17" style="583" customWidth="1"/>
    <col min="36" max="36" width="32.42578125" style="589"/>
    <col min="37" max="256" width="32.42578125" style="590"/>
    <col min="257" max="257" width="12.42578125" style="590" bestFit="1" customWidth="1"/>
    <col min="258" max="258" width="91.140625" style="590" customWidth="1"/>
    <col min="259" max="259" width="44.5703125" style="590" customWidth="1"/>
    <col min="260" max="260" width="19.7109375" style="590" customWidth="1"/>
    <col min="261" max="261" width="15.42578125" style="590" customWidth="1"/>
    <col min="262" max="262" width="13.7109375" style="590" customWidth="1"/>
    <col min="263" max="263" width="12.140625" style="590" customWidth="1"/>
    <col min="264" max="264" width="11.5703125" style="590" customWidth="1"/>
    <col min="265" max="265" width="15" style="590" customWidth="1"/>
    <col min="266" max="266" width="17" style="590" customWidth="1"/>
    <col min="267" max="267" width="15.85546875" style="590" customWidth="1"/>
    <col min="268" max="268" width="19.28515625" style="590" customWidth="1"/>
    <col min="269" max="269" width="19.5703125" style="590" customWidth="1"/>
    <col min="270" max="270" width="14.7109375" style="590" customWidth="1"/>
    <col min="271" max="271" width="16.85546875" style="590" customWidth="1"/>
    <col min="272" max="272" width="17.5703125" style="590" customWidth="1"/>
    <col min="273" max="273" width="17.42578125" style="590" customWidth="1"/>
    <col min="274" max="274" width="16.42578125" style="590" customWidth="1"/>
    <col min="275" max="275" width="15.7109375" style="590" customWidth="1"/>
    <col min="276" max="276" width="16.85546875" style="590" customWidth="1"/>
    <col min="277" max="277" width="19" style="590" customWidth="1"/>
    <col min="278" max="278" width="13.42578125" style="590" customWidth="1"/>
    <col min="279" max="279" width="22" style="590" customWidth="1"/>
    <col min="280" max="280" width="22.28515625" style="590" customWidth="1"/>
    <col min="281" max="281" width="20.5703125" style="590" customWidth="1"/>
    <col min="282" max="282" width="7.7109375" style="590" customWidth="1"/>
    <col min="283" max="283" width="7" style="590" customWidth="1"/>
    <col min="284" max="284" width="21.42578125" style="590" customWidth="1"/>
    <col min="285" max="285" width="32.28515625" style="590" customWidth="1"/>
    <col min="286" max="286" width="32" style="590" customWidth="1"/>
    <col min="287" max="287" width="27.85546875" style="590" customWidth="1"/>
    <col min="288" max="288" width="30" style="590" customWidth="1"/>
    <col min="289" max="289" width="19.7109375" style="590" customWidth="1"/>
    <col min="290" max="290" width="19.28515625" style="590" customWidth="1"/>
    <col min="291" max="291" width="17" style="590" customWidth="1"/>
    <col min="292" max="512" width="32.42578125" style="590"/>
    <col min="513" max="513" width="12.42578125" style="590" bestFit="1" customWidth="1"/>
    <col min="514" max="514" width="91.140625" style="590" customWidth="1"/>
    <col min="515" max="515" width="44.5703125" style="590" customWidth="1"/>
    <col min="516" max="516" width="19.7109375" style="590" customWidth="1"/>
    <col min="517" max="517" width="15.42578125" style="590" customWidth="1"/>
    <col min="518" max="518" width="13.7109375" style="590" customWidth="1"/>
    <col min="519" max="519" width="12.140625" style="590" customWidth="1"/>
    <col min="520" max="520" width="11.5703125" style="590" customWidth="1"/>
    <col min="521" max="521" width="15" style="590" customWidth="1"/>
    <col min="522" max="522" width="17" style="590" customWidth="1"/>
    <col min="523" max="523" width="15.85546875" style="590" customWidth="1"/>
    <col min="524" max="524" width="19.28515625" style="590" customWidth="1"/>
    <col min="525" max="525" width="19.5703125" style="590" customWidth="1"/>
    <col min="526" max="526" width="14.7109375" style="590" customWidth="1"/>
    <col min="527" max="527" width="16.85546875" style="590" customWidth="1"/>
    <col min="528" max="528" width="17.5703125" style="590" customWidth="1"/>
    <col min="529" max="529" width="17.42578125" style="590" customWidth="1"/>
    <col min="530" max="530" width="16.42578125" style="590" customWidth="1"/>
    <col min="531" max="531" width="15.7109375" style="590" customWidth="1"/>
    <col min="532" max="532" width="16.85546875" style="590" customWidth="1"/>
    <col min="533" max="533" width="19" style="590" customWidth="1"/>
    <col min="534" max="534" width="13.42578125" style="590" customWidth="1"/>
    <col min="535" max="535" width="22" style="590" customWidth="1"/>
    <col min="536" max="536" width="22.28515625" style="590" customWidth="1"/>
    <col min="537" max="537" width="20.5703125" style="590" customWidth="1"/>
    <col min="538" max="538" width="7.7109375" style="590" customWidth="1"/>
    <col min="539" max="539" width="7" style="590" customWidth="1"/>
    <col min="540" max="540" width="21.42578125" style="590" customWidth="1"/>
    <col min="541" max="541" width="32.28515625" style="590" customWidth="1"/>
    <col min="542" max="542" width="32" style="590" customWidth="1"/>
    <col min="543" max="543" width="27.85546875" style="590" customWidth="1"/>
    <col min="544" max="544" width="30" style="590" customWidth="1"/>
    <col min="545" max="545" width="19.7109375" style="590" customWidth="1"/>
    <col min="546" max="546" width="19.28515625" style="590" customWidth="1"/>
    <col min="547" max="547" width="17" style="590" customWidth="1"/>
    <col min="548" max="768" width="32.42578125" style="590"/>
    <col min="769" max="769" width="12.42578125" style="590" bestFit="1" customWidth="1"/>
    <col min="770" max="770" width="91.140625" style="590" customWidth="1"/>
    <col min="771" max="771" width="44.5703125" style="590" customWidth="1"/>
    <col min="772" max="772" width="19.7109375" style="590" customWidth="1"/>
    <col min="773" max="773" width="15.42578125" style="590" customWidth="1"/>
    <col min="774" max="774" width="13.7109375" style="590" customWidth="1"/>
    <col min="775" max="775" width="12.140625" style="590" customWidth="1"/>
    <col min="776" max="776" width="11.5703125" style="590" customWidth="1"/>
    <col min="777" max="777" width="15" style="590" customWidth="1"/>
    <col min="778" max="778" width="17" style="590" customWidth="1"/>
    <col min="779" max="779" width="15.85546875" style="590" customWidth="1"/>
    <col min="780" max="780" width="19.28515625" style="590" customWidth="1"/>
    <col min="781" max="781" width="19.5703125" style="590" customWidth="1"/>
    <col min="782" max="782" width="14.7109375" style="590" customWidth="1"/>
    <col min="783" max="783" width="16.85546875" style="590" customWidth="1"/>
    <col min="784" max="784" width="17.5703125" style="590" customWidth="1"/>
    <col min="785" max="785" width="17.42578125" style="590" customWidth="1"/>
    <col min="786" max="786" width="16.42578125" style="590" customWidth="1"/>
    <col min="787" max="787" width="15.7109375" style="590" customWidth="1"/>
    <col min="788" max="788" width="16.85546875" style="590" customWidth="1"/>
    <col min="789" max="789" width="19" style="590" customWidth="1"/>
    <col min="790" max="790" width="13.42578125" style="590" customWidth="1"/>
    <col min="791" max="791" width="22" style="590" customWidth="1"/>
    <col min="792" max="792" width="22.28515625" style="590" customWidth="1"/>
    <col min="793" max="793" width="20.5703125" style="590" customWidth="1"/>
    <col min="794" max="794" width="7.7109375" style="590" customWidth="1"/>
    <col min="795" max="795" width="7" style="590" customWidth="1"/>
    <col min="796" max="796" width="21.42578125" style="590" customWidth="1"/>
    <col min="797" max="797" width="32.28515625" style="590" customWidth="1"/>
    <col min="798" max="798" width="32" style="590" customWidth="1"/>
    <col min="799" max="799" width="27.85546875" style="590" customWidth="1"/>
    <col min="800" max="800" width="30" style="590" customWidth="1"/>
    <col min="801" max="801" width="19.7109375" style="590" customWidth="1"/>
    <col min="802" max="802" width="19.28515625" style="590" customWidth="1"/>
    <col min="803" max="803" width="17" style="590" customWidth="1"/>
    <col min="804" max="1024" width="32.42578125" style="590"/>
    <col min="1025" max="1025" width="12.42578125" style="590" bestFit="1" customWidth="1"/>
    <col min="1026" max="1026" width="91.140625" style="590" customWidth="1"/>
    <col min="1027" max="1027" width="44.5703125" style="590" customWidth="1"/>
    <col min="1028" max="1028" width="19.7109375" style="590" customWidth="1"/>
    <col min="1029" max="1029" width="15.42578125" style="590" customWidth="1"/>
    <col min="1030" max="1030" width="13.7109375" style="590" customWidth="1"/>
    <col min="1031" max="1031" width="12.140625" style="590" customWidth="1"/>
    <col min="1032" max="1032" width="11.5703125" style="590" customWidth="1"/>
    <col min="1033" max="1033" width="15" style="590" customWidth="1"/>
    <col min="1034" max="1034" width="17" style="590" customWidth="1"/>
    <col min="1035" max="1035" width="15.85546875" style="590" customWidth="1"/>
    <col min="1036" max="1036" width="19.28515625" style="590" customWidth="1"/>
    <col min="1037" max="1037" width="19.5703125" style="590" customWidth="1"/>
    <col min="1038" max="1038" width="14.7109375" style="590" customWidth="1"/>
    <col min="1039" max="1039" width="16.85546875" style="590" customWidth="1"/>
    <col min="1040" max="1040" width="17.5703125" style="590" customWidth="1"/>
    <col min="1041" max="1041" width="17.42578125" style="590" customWidth="1"/>
    <col min="1042" max="1042" width="16.42578125" style="590" customWidth="1"/>
    <col min="1043" max="1043" width="15.7109375" style="590" customWidth="1"/>
    <col min="1044" max="1044" width="16.85546875" style="590" customWidth="1"/>
    <col min="1045" max="1045" width="19" style="590" customWidth="1"/>
    <col min="1046" max="1046" width="13.42578125" style="590" customWidth="1"/>
    <col min="1047" max="1047" width="22" style="590" customWidth="1"/>
    <col min="1048" max="1048" width="22.28515625" style="590" customWidth="1"/>
    <col min="1049" max="1049" width="20.5703125" style="590" customWidth="1"/>
    <col min="1050" max="1050" width="7.7109375" style="590" customWidth="1"/>
    <col min="1051" max="1051" width="7" style="590" customWidth="1"/>
    <col min="1052" max="1052" width="21.42578125" style="590" customWidth="1"/>
    <col min="1053" max="1053" width="32.28515625" style="590" customWidth="1"/>
    <col min="1054" max="1054" width="32" style="590" customWidth="1"/>
    <col min="1055" max="1055" width="27.85546875" style="590" customWidth="1"/>
    <col min="1056" max="1056" width="30" style="590" customWidth="1"/>
    <col min="1057" max="1057" width="19.7109375" style="590" customWidth="1"/>
    <col min="1058" max="1058" width="19.28515625" style="590" customWidth="1"/>
    <col min="1059" max="1059" width="17" style="590" customWidth="1"/>
    <col min="1060" max="1280" width="32.42578125" style="590"/>
    <col min="1281" max="1281" width="12.42578125" style="590" bestFit="1" customWidth="1"/>
    <col min="1282" max="1282" width="91.140625" style="590" customWidth="1"/>
    <col min="1283" max="1283" width="44.5703125" style="590" customWidth="1"/>
    <col min="1284" max="1284" width="19.7109375" style="590" customWidth="1"/>
    <col min="1285" max="1285" width="15.42578125" style="590" customWidth="1"/>
    <col min="1286" max="1286" width="13.7109375" style="590" customWidth="1"/>
    <col min="1287" max="1287" width="12.140625" style="590" customWidth="1"/>
    <col min="1288" max="1288" width="11.5703125" style="590" customWidth="1"/>
    <col min="1289" max="1289" width="15" style="590" customWidth="1"/>
    <col min="1290" max="1290" width="17" style="590" customWidth="1"/>
    <col min="1291" max="1291" width="15.85546875" style="590" customWidth="1"/>
    <col min="1292" max="1292" width="19.28515625" style="590" customWidth="1"/>
    <col min="1293" max="1293" width="19.5703125" style="590" customWidth="1"/>
    <col min="1294" max="1294" width="14.7109375" style="590" customWidth="1"/>
    <col min="1295" max="1295" width="16.85546875" style="590" customWidth="1"/>
    <col min="1296" max="1296" width="17.5703125" style="590" customWidth="1"/>
    <col min="1297" max="1297" width="17.42578125" style="590" customWidth="1"/>
    <col min="1298" max="1298" width="16.42578125" style="590" customWidth="1"/>
    <col min="1299" max="1299" width="15.7109375" style="590" customWidth="1"/>
    <col min="1300" max="1300" width="16.85546875" style="590" customWidth="1"/>
    <col min="1301" max="1301" width="19" style="590" customWidth="1"/>
    <col min="1302" max="1302" width="13.42578125" style="590" customWidth="1"/>
    <col min="1303" max="1303" width="22" style="590" customWidth="1"/>
    <col min="1304" max="1304" width="22.28515625" style="590" customWidth="1"/>
    <col min="1305" max="1305" width="20.5703125" style="590" customWidth="1"/>
    <col min="1306" max="1306" width="7.7109375" style="590" customWidth="1"/>
    <col min="1307" max="1307" width="7" style="590" customWidth="1"/>
    <col min="1308" max="1308" width="21.42578125" style="590" customWidth="1"/>
    <col min="1309" max="1309" width="32.28515625" style="590" customWidth="1"/>
    <col min="1310" max="1310" width="32" style="590" customWidth="1"/>
    <col min="1311" max="1311" width="27.85546875" style="590" customWidth="1"/>
    <col min="1312" max="1312" width="30" style="590" customWidth="1"/>
    <col min="1313" max="1313" width="19.7109375" style="590" customWidth="1"/>
    <col min="1314" max="1314" width="19.28515625" style="590" customWidth="1"/>
    <col min="1315" max="1315" width="17" style="590" customWidth="1"/>
    <col min="1316" max="1536" width="32.42578125" style="590"/>
    <col min="1537" max="1537" width="12.42578125" style="590" bestFit="1" customWidth="1"/>
    <col min="1538" max="1538" width="91.140625" style="590" customWidth="1"/>
    <col min="1539" max="1539" width="44.5703125" style="590" customWidth="1"/>
    <col min="1540" max="1540" width="19.7109375" style="590" customWidth="1"/>
    <col min="1541" max="1541" width="15.42578125" style="590" customWidth="1"/>
    <col min="1542" max="1542" width="13.7109375" style="590" customWidth="1"/>
    <col min="1543" max="1543" width="12.140625" style="590" customWidth="1"/>
    <col min="1544" max="1544" width="11.5703125" style="590" customWidth="1"/>
    <col min="1545" max="1545" width="15" style="590" customWidth="1"/>
    <col min="1546" max="1546" width="17" style="590" customWidth="1"/>
    <col min="1547" max="1547" width="15.85546875" style="590" customWidth="1"/>
    <col min="1548" max="1548" width="19.28515625" style="590" customWidth="1"/>
    <col min="1549" max="1549" width="19.5703125" style="590" customWidth="1"/>
    <col min="1550" max="1550" width="14.7109375" style="590" customWidth="1"/>
    <col min="1551" max="1551" width="16.85546875" style="590" customWidth="1"/>
    <col min="1552" max="1552" width="17.5703125" style="590" customWidth="1"/>
    <col min="1553" max="1553" width="17.42578125" style="590" customWidth="1"/>
    <col min="1554" max="1554" width="16.42578125" style="590" customWidth="1"/>
    <col min="1555" max="1555" width="15.7109375" style="590" customWidth="1"/>
    <col min="1556" max="1556" width="16.85546875" style="590" customWidth="1"/>
    <col min="1557" max="1557" width="19" style="590" customWidth="1"/>
    <col min="1558" max="1558" width="13.42578125" style="590" customWidth="1"/>
    <col min="1559" max="1559" width="22" style="590" customWidth="1"/>
    <col min="1560" max="1560" width="22.28515625" style="590" customWidth="1"/>
    <col min="1561" max="1561" width="20.5703125" style="590" customWidth="1"/>
    <col min="1562" max="1562" width="7.7109375" style="590" customWidth="1"/>
    <col min="1563" max="1563" width="7" style="590" customWidth="1"/>
    <col min="1564" max="1564" width="21.42578125" style="590" customWidth="1"/>
    <col min="1565" max="1565" width="32.28515625" style="590" customWidth="1"/>
    <col min="1566" max="1566" width="32" style="590" customWidth="1"/>
    <col min="1567" max="1567" width="27.85546875" style="590" customWidth="1"/>
    <col min="1568" max="1568" width="30" style="590" customWidth="1"/>
    <col min="1569" max="1569" width="19.7109375" style="590" customWidth="1"/>
    <col min="1570" max="1570" width="19.28515625" style="590" customWidth="1"/>
    <col min="1571" max="1571" width="17" style="590" customWidth="1"/>
    <col min="1572" max="1792" width="32.42578125" style="590"/>
    <col min="1793" max="1793" width="12.42578125" style="590" bestFit="1" customWidth="1"/>
    <col min="1794" max="1794" width="91.140625" style="590" customWidth="1"/>
    <col min="1795" max="1795" width="44.5703125" style="590" customWidth="1"/>
    <col min="1796" max="1796" width="19.7109375" style="590" customWidth="1"/>
    <col min="1797" max="1797" width="15.42578125" style="590" customWidth="1"/>
    <col min="1798" max="1798" width="13.7109375" style="590" customWidth="1"/>
    <col min="1799" max="1799" width="12.140625" style="590" customWidth="1"/>
    <col min="1800" max="1800" width="11.5703125" style="590" customWidth="1"/>
    <col min="1801" max="1801" width="15" style="590" customWidth="1"/>
    <col min="1802" max="1802" width="17" style="590" customWidth="1"/>
    <col min="1803" max="1803" width="15.85546875" style="590" customWidth="1"/>
    <col min="1804" max="1804" width="19.28515625" style="590" customWidth="1"/>
    <col min="1805" max="1805" width="19.5703125" style="590" customWidth="1"/>
    <col min="1806" max="1806" width="14.7109375" style="590" customWidth="1"/>
    <col min="1807" max="1807" width="16.85546875" style="590" customWidth="1"/>
    <col min="1808" max="1808" width="17.5703125" style="590" customWidth="1"/>
    <col min="1809" max="1809" width="17.42578125" style="590" customWidth="1"/>
    <col min="1810" max="1810" width="16.42578125" style="590" customWidth="1"/>
    <col min="1811" max="1811" width="15.7109375" style="590" customWidth="1"/>
    <col min="1812" max="1812" width="16.85546875" style="590" customWidth="1"/>
    <col min="1813" max="1813" width="19" style="590" customWidth="1"/>
    <col min="1814" max="1814" width="13.42578125" style="590" customWidth="1"/>
    <col min="1815" max="1815" width="22" style="590" customWidth="1"/>
    <col min="1816" max="1816" width="22.28515625" style="590" customWidth="1"/>
    <col min="1817" max="1817" width="20.5703125" style="590" customWidth="1"/>
    <col min="1818" max="1818" width="7.7109375" style="590" customWidth="1"/>
    <col min="1819" max="1819" width="7" style="590" customWidth="1"/>
    <col min="1820" max="1820" width="21.42578125" style="590" customWidth="1"/>
    <col min="1821" max="1821" width="32.28515625" style="590" customWidth="1"/>
    <col min="1822" max="1822" width="32" style="590" customWidth="1"/>
    <col min="1823" max="1823" width="27.85546875" style="590" customWidth="1"/>
    <col min="1824" max="1824" width="30" style="590" customWidth="1"/>
    <col min="1825" max="1825" width="19.7109375" style="590" customWidth="1"/>
    <col min="1826" max="1826" width="19.28515625" style="590" customWidth="1"/>
    <col min="1827" max="1827" width="17" style="590" customWidth="1"/>
    <col min="1828" max="2048" width="32.42578125" style="590"/>
    <col min="2049" max="2049" width="12.42578125" style="590" bestFit="1" customWidth="1"/>
    <col min="2050" max="2050" width="91.140625" style="590" customWidth="1"/>
    <col min="2051" max="2051" width="44.5703125" style="590" customWidth="1"/>
    <col min="2052" max="2052" width="19.7109375" style="590" customWidth="1"/>
    <col min="2053" max="2053" width="15.42578125" style="590" customWidth="1"/>
    <col min="2054" max="2054" width="13.7109375" style="590" customWidth="1"/>
    <col min="2055" max="2055" width="12.140625" style="590" customWidth="1"/>
    <col min="2056" max="2056" width="11.5703125" style="590" customWidth="1"/>
    <col min="2057" max="2057" width="15" style="590" customWidth="1"/>
    <col min="2058" max="2058" width="17" style="590" customWidth="1"/>
    <col min="2059" max="2059" width="15.85546875" style="590" customWidth="1"/>
    <col min="2060" max="2060" width="19.28515625" style="590" customWidth="1"/>
    <col min="2061" max="2061" width="19.5703125" style="590" customWidth="1"/>
    <col min="2062" max="2062" width="14.7109375" style="590" customWidth="1"/>
    <col min="2063" max="2063" width="16.85546875" style="590" customWidth="1"/>
    <col min="2064" max="2064" width="17.5703125" style="590" customWidth="1"/>
    <col min="2065" max="2065" width="17.42578125" style="590" customWidth="1"/>
    <col min="2066" max="2066" width="16.42578125" style="590" customWidth="1"/>
    <col min="2067" max="2067" width="15.7109375" style="590" customWidth="1"/>
    <col min="2068" max="2068" width="16.85546875" style="590" customWidth="1"/>
    <col min="2069" max="2069" width="19" style="590" customWidth="1"/>
    <col min="2070" max="2070" width="13.42578125" style="590" customWidth="1"/>
    <col min="2071" max="2071" width="22" style="590" customWidth="1"/>
    <col min="2072" max="2072" width="22.28515625" style="590" customWidth="1"/>
    <col min="2073" max="2073" width="20.5703125" style="590" customWidth="1"/>
    <col min="2074" max="2074" width="7.7109375" style="590" customWidth="1"/>
    <col min="2075" max="2075" width="7" style="590" customWidth="1"/>
    <col min="2076" max="2076" width="21.42578125" style="590" customWidth="1"/>
    <col min="2077" max="2077" width="32.28515625" style="590" customWidth="1"/>
    <col min="2078" max="2078" width="32" style="590" customWidth="1"/>
    <col min="2079" max="2079" width="27.85546875" style="590" customWidth="1"/>
    <col min="2080" max="2080" width="30" style="590" customWidth="1"/>
    <col min="2081" max="2081" width="19.7109375" style="590" customWidth="1"/>
    <col min="2082" max="2082" width="19.28515625" style="590" customWidth="1"/>
    <col min="2083" max="2083" width="17" style="590" customWidth="1"/>
    <col min="2084" max="2304" width="32.42578125" style="590"/>
    <col min="2305" max="2305" width="12.42578125" style="590" bestFit="1" customWidth="1"/>
    <col min="2306" max="2306" width="91.140625" style="590" customWidth="1"/>
    <col min="2307" max="2307" width="44.5703125" style="590" customWidth="1"/>
    <col min="2308" max="2308" width="19.7109375" style="590" customWidth="1"/>
    <col min="2309" max="2309" width="15.42578125" style="590" customWidth="1"/>
    <col min="2310" max="2310" width="13.7109375" style="590" customWidth="1"/>
    <col min="2311" max="2311" width="12.140625" style="590" customWidth="1"/>
    <col min="2312" max="2312" width="11.5703125" style="590" customWidth="1"/>
    <col min="2313" max="2313" width="15" style="590" customWidth="1"/>
    <col min="2314" max="2314" width="17" style="590" customWidth="1"/>
    <col min="2315" max="2315" width="15.85546875" style="590" customWidth="1"/>
    <col min="2316" max="2316" width="19.28515625" style="590" customWidth="1"/>
    <col min="2317" max="2317" width="19.5703125" style="590" customWidth="1"/>
    <col min="2318" max="2318" width="14.7109375" style="590" customWidth="1"/>
    <col min="2319" max="2319" width="16.85546875" style="590" customWidth="1"/>
    <col min="2320" max="2320" width="17.5703125" style="590" customWidth="1"/>
    <col min="2321" max="2321" width="17.42578125" style="590" customWidth="1"/>
    <col min="2322" max="2322" width="16.42578125" style="590" customWidth="1"/>
    <col min="2323" max="2323" width="15.7109375" style="590" customWidth="1"/>
    <col min="2324" max="2324" width="16.85546875" style="590" customWidth="1"/>
    <col min="2325" max="2325" width="19" style="590" customWidth="1"/>
    <col min="2326" max="2326" width="13.42578125" style="590" customWidth="1"/>
    <col min="2327" max="2327" width="22" style="590" customWidth="1"/>
    <col min="2328" max="2328" width="22.28515625" style="590" customWidth="1"/>
    <col min="2329" max="2329" width="20.5703125" style="590" customWidth="1"/>
    <col min="2330" max="2330" width="7.7109375" style="590" customWidth="1"/>
    <col min="2331" max="2331" width="7" style="590" customWidth="1"/>
    <col min="2332" max="2332" width="21.42578125" style="590" customWidth="1"/>
    <col min="2333" max="2333" width="32.28515625" style="590" customWidth="1"/>
    <col min="2334" max="2334" width="32" style="590" customWidth="1"/>
    <col min="2335" max="2335" width="27.85546875" style="590" customWidth="1"/>
    <col min="2336" max="2336" width="30" style="590" customWidth="1"/>
    <col min="2337" max="2337" width="19.7109375" style="590" customWidth="1"/>
    <col min="2338" max="2338" width="19.28515625" style="590" customWidth="1"/>
    <col min="2339" max="2339" width="17" style="590" customWidth="1"/>
    <col min="2340" max="2560" width="32.42578125" style="590"/>
    <col min="2561" max="2561" width="12.42578125" style="590" bestFit="1" customWidth="1"/>
    <col min="2562" max="2562" width="91.140625" style="590" customWidth="1"/>
    <col min="2563" max="2563" width="44.5703125" style="590" customWidth="1"/>
    <col min="2564" max="2564" width="19.7109375" style="590" customWidth="1"/>
    <col min="2565" max="2565" width="15.42578125" style="590" customWidth="1"/>
    <col min="2566" max="2566" width="13.7109375" style="590" customWidth="1"/>
    <col min="2567" max="2567" width="12.140625" style="590" customWidth="1"/>
    <col min="2568" max="2568" width="11.5703125" style="590" customWidth="1"/>
    <col min="2569" max="2569" width="15" style="590" customWidth="1"/>
    <col min="2570" max="2570" width="17" style="590" customWidth="1"/>
    <col min="2571" max="2571" width="15.85546875" style="590" customWidth="1"/>
    <col min="2572" max="2572" width="19.28515625" style="590" customWidth="1"/>
    <col min="2573" max="2573" width="19.5703125" style="590" customWidth="1"/>
    <col min="2574" max="2574" width="14.7109375" style="590" customWidth="1"/>
    <col min="2575" max="2575" width="16.85546875" style="590" customWidth="1"/>
    <col min="2576" max="2576" width="17.5703125" style="590" customWidth="1"/>
    <col min="2577" max="2577" width="17.42578125" style="590" customWidth="1"/>
    <col min="2578" max="2578" width="16.42578125" style="590" customWidth="1"/>
    <col min="2579" max="2579" width="15.7109375" style="590" customWidth="1"/>
    <col min="2580" max="2580" width="16.85546875" style="590" customWidth="1"/>
    <col min="2581" max="2581" width="19" style="590" customWidth="1"/>
    <col min="2582" max="2582" width="13.42578125" style="590" customWidth="1"/>
    <col min="2583" max="2583" width="22" style="590" customWidth="1"/>
    <col min="2584" max="2584" width="22.28515625" style="590" customWidth="1"/>
    <col min="2585" max="2585" width="20.5703125" style="590" customWidth="1"/>
    <col min="2586" max="2586" width="7.7109375" style="590" customWidth="1"/>
    <col min="2587" max="2587" width="7" style="590" customWidth="1"/>
    <col min="2588" max="2588" width="21.42578125" style="590" customWidth="1"/>
    <col min="2589" max="2589" width="32.28515625" style="590" customWidth="1"/>
    <col min="2590" max="2590" width="32" style="590" customWidth="1"/>
    <col min="2591" max="2591" width="27.85546875" style="590" customWidth="1"/>
    <col min="2592" max="2592" width="30" style="590" customWidth="1"/>
    <col min="2593" max="2593" width="19.7109375" style="590" customWidth="1"/>
    <col min="2594" max="2594" width="19.28515625" style="590" customWidth="1"/>
    <col min="2595" max="2595" width="17" style="590" customWidth="1"/>
    <col min="2596" max="2816" width="32.42578125" style="590"/>
    <col min="2817" max="2817" width="12.42578125" style="590" bestFit="1" customWidth="1"/>
    <col min="2818" max="2818" width="91.140625" style="590" customWidth="1"/>
    <col min="2819" max="2819" width="44.5703125" style="590" customWidth="1"/>
    <col min="2820" max="2820" width="19.7109375" style="590" customWidth="1"/>
    <col min="2821" max="2821" width="15.42578125" style="590" customWidth="1"/>
    <col min="2822" max="2822" width="13.7109375" style="590" customWidth="1"/>
    <col min="2823" max="2823" width="12.140625" style="590" customWidth="1"/>
    <col min="2824" max="2824" width="11.5703125" style="590" customWidth="1"/>
    <col min="2825" max="2825" width="15" style="590" customWidth="1"/>
    <col min="2826" max="2826" width="17" style="590" customWidth="1"/>
    <col min="2827" max="2827" width="15.85546875" style="590" customWidth="1"/>
    <col min="2828" max="2828" width="19.28515625" style="590" customWidth="1"/>
    <col min="2829" max="2829" width="19.5703125" style="590" customWidth="1"/>
    <col min="2830" max="2830" width="14.7109375" style="590" customWidth="1"/>
    <col min="2831" max="2831" width="16.85546875" style="590" customWidth="1"/>
    <col min="2832" max="2832" width="17.5703125" style="590" customWidth="1"/>
    <col min="2833" max="2833" width="17.42578125" style="590" customWidth="1"/>
    <col min="2834" max="2834" width="16.42578125" style="590" customWidth="1"/>
    <col min="2835" max="2835" width="15.7109375" style="590" customWidth="1"/>
    <col min="2836" max="2836" width="16.85546875" style="590" customWidth="1"/>
    <col min="2837" max="2837" width="19" style="590" customWidth="1"/>
    <col min="2838" max="2838" width="13.42578125" style="590" customWidth="1"/>
    <col min="2839" max="2839" width="22" style="590" customWidth="1"/>
    <col min="2840" max="2840" width="22.28515625" style="590" customWidth="1"/>
    <col min="2841" max="2841" width="20.5703125" style="590" customWidth="1"/>
    <col min="2842" max="2842" width="7.7109375" style="590" customWidth="1"/>
    <col min="2843" max="2843" width="7" style="590" customWidth="1"/>
    <col min="2844" max="2844" width="21.42578125" style="590" customWidth="1"/>
    <col min="2845" max="2845" width="32.28515625" style="590" customWidth="1"/>
    <col min="2846" max="2846" width="32" style="590" customWidth="1"/>
    <col min="2847" max="2847" width="27.85546875" style="590" customWidth="1"/>
    <col min="2848" max="2848" width="30" style="590" customWidth="1"/>
    <col min="2849" max="2849" width="19.7109375" style="590" customWidth="1"/>
    <col min="2850" max="2850" width="19.28515625" style="590" customWidth="1"/>
    <col min="2851" max="2851" width="17" style="590" customWidth="1"/>
    <col min="2852" max="3072" width="32.42578125" style="590"/>
    <col min="3073" max="3073" width="12.42578125" style="590" bestFit="1" customWidth="1"/>
    <col min="3074" max="3074" width="91.140625" style="590" customWidth="1"/>
    <col min="3075" max="3075" width="44.5703125" style="590" customWidth="1"/>
    <col min="3076" max="3076" width="19.7109375" style="590" customWidth="1"/>
    <col min="3077" max="3077" width="15.42578125" style="590" customWidth="1"/>
    <col min="3078" max="3078" width="13.7109375" style="590" customWidth="1"/>
    <col min="3079" max="3079" width="12.140625" style="590" customWidth="1"/>
    <col min="3080" max="3080" width="11.5703125" style="590" customWidth="1"/>
    <col min="3081" max="3081" width="15" style="590" customWidth="1"/>
    <col min="3082" max="3082" width="17" style="590" customWidth="1"/>
    <col min="3083" max="3083" width="15.85546875" style="590" customWidth="1"/>
    <col min="3084" max="3084" width="19.28515625" style="590" customWidth="1"/>
    <col min="3085" max="3085" width="19.5703125" style="590" customWidth="1"/>
    <col min="3086" max="3086" width="14.7109375" style="590" customWidth="1"/>
    <col min="3087" max="3087" width="16.85546875" style="590" customWidth="1"/>
    <col min="3088" max="3088" width="17.5703125" style="590" customWidth="1"/>
    <col min="3089" max="3089" width="17.42578125" style="590" customWidth="1"/>
    <col min="3090" max="3090" width="16.42578125" style="590" customWidth="1"/>
    <col min="3091" max="3091" width="15.7109375" style="590" customWidth="1"/>
    <col min="3092" max="3092" width="16.85546875" style="590" customWidth="1"/>
    <col min="3093" max="3093" width="19" style="590" customWidth="1"/>
    <col min="3094" max="3094" width="13.42578125" style="590" customWidth="1"/>
    <col min="3095" max="3095" width="22" style="590" customWidth="1"/>
    <col min="3096" max="3096" width="22.28515625" style="590" customWidth="1"/>
    <col min="3097" max="3097" width="20.5703125" style="590" customWidth="1"/>
    <col min="3098" max="3098" width="7.7109375" style="590" customWidth="1"/>
    <col min="3099" max="3099" width="7" style="590" customWidth="1"/>
    <col min="3100" max="3100" width="21.42578125" style="590" customWidth="1"/>
    <col min="3101" max="3101" width="32.28515625" style="590" customWidth="1"/>
    <col min="3102" max="3102" width="32" style="590" customWidth="1"/>
    <col min="3103" max="3103" width="27.85546875" style="590" customWidth="1"/>
    <col min="3104" max="3104" width="30" style="590" customWidth="1"/>
    <col min="3105" max="3105" width="19.7109375" style="590" customWidth="1"/>
    <col min="3106" max="3106" width="19.28515625" style="590" customWidth="1"/>
    <col min="3107" max="3107" width="17" style="590" customWidth="1"/>
    <col min="3108" max="3328" width="32.42578125" style="590"/>
    <col min="3329" max="3329" width="12.42578125" style="590" bestFit="1" customWidth="1"/>
    <col min="3330" max="3330" width="91.140625" style="590" customWidth="1"/>
    <col min="3331" max="3331" width="44.5703125" style="590" customWidth="1"/>
    <col min="3332" max="3332" width="19.7109375" style="590" customWidth="1"/>
    <col min="3333" max="3333" width="15.42578125" style="590" customWidth="1"/>
    <col min="3334" max="3334" width="13.7109375" style="590" customWidth="1"/>
    <col min="3335" max="3335" width="12.140625" style="590" customWidth="1"/>
    <col min="3336" max="3336" width="11.5703125" style="590" customWidth="1"/>
    <col min="3337" max="3337" width="15" style="590" customWidth="1"/>
    <col min="3338" max="3338" width="17" style="590" customWidth="1"/>
    <col min="3339" max="3339" width="15.85546875" style="590" customWidth="1"/>
    <col min="3340" max="3340" width="19.28515625" style="590" customWidth="1"/>
    <col min="3341" max="3341" width="19.5703125" style="590" customWidth="1"/>
    <col min="3342" max="3342" width="14.7109375" style="590" customWidth="1"/>
    <col min="3343" max="3343" width="16.85546875" style="590" customWidth="1"/>
    <col min="3344" max="3344" width="17.5703125" style="590" customWidth="1"/>
    <col min="3345" max="3345" width="17.42578125" style="590" customWidth="1"/>
    <col min="3346" max="3346" width="16.42578125" style="590" customWidth="1"/>
    <col min="3347" max="3347" width="15.7109375" style="590" customWidth="1"/>
    <col min="3348" max="3348" width="16.85546875" style="590" customWidth="1"/>
    <col min="3349" max="3349" width="19" style="590" customWidth="1"/>
    <col min="3350" max="3350" width="13.42578125" style="590" customWidth="1"/>
    <col min="3351" max="3351" width="22" style="590" customWidth="1"/>
    <col min="3352" max="3352" width="22.28515625" style="590" customWidth="1"/>
    <col min="3353" max="3353" width="20.5703125" style="590" customWidth="1"/>
    <col min="3354" max="3354" width="7.7109375" style="590" customWidth="1"/>
    <col min="3355" max="3355" width="7" style="590" customWidth="1"/>
    <col min="3356" max="3356" width="21.42578125" style="590" customWidth="1"/>
    <col min="3357" max="3357" width="32.28515625" style="590" customWidth="1"/>
    <col min="3358" max="3358" width="32" style="590" customWidth="1"/>
    <col min="3359" max="3359" width="27.85546875" style="590" customWidth="1"/>
    <col min="3360" max="3360" width="30" style="590" customWidth="1"/>
    <col min="3361" max="3361" width="19.7109375" style="590" customWidth="1"/>
    <col min="3362" max="3362" width="19.28515625" style="590" customWidth="1"/>
    <col min="3363" max="3363" width="17" style="590" customWidth="1"/>
    <col min="3364" max="3584" width="32.42578125" style="590"/>
    <col min="3585" max="3585" width="12.42578125" style="590" bestFit="1" customWidth="1"/>
    <col min="3586" max="3586" width="91.140625" style="590" customWidth="1"/>
    <col min="3587" max="3587" width="44.5703125" style="590" customWidth="1"/>
    <col min="3588" max="3588" width="19.7109375" style="590" customWidth="1"/>
    <col min="3589" max="3589" width="15.42578125" style="590" customWidth="1"/>
    <col min="3590" max="3590" width="13.7109375" style="590" customWidth="1"/>
    <col min="3591" max="3591" width="12.140625" style="590" customWidth="1"/>
    <col min="3592" max="3592" width="11.5703125" style="590" customWidth="1"/>
    <col min="3593" max="3593" width="15" style="590" customWidth="1"/>
    <col min="3594" max="3594" width="17" style="590" customWidth="1"/>
    <col min="3595" max="3595" width="15.85546875" style="590" customWidth="1"/>
    <col min="3596" max="3596" width="19.28515625" style="590" customWidth="1"/>
    <col min="3597" max="3597" width="19.5703125" style="590" customWidth="1"/>
    <col min="3598" max="3598" width="14.7109375" style="590" customWidth="1"/>
    <col min="3599" max="3599" width="16.85546875" style="590" customWidth="1"/>
    <col min="3600" max="3600" width="17.5703125" style="590" customWidth="1"/>
    <col min="3601" max="3601" width="17.42578125" style="590" customWidth="1"/>
    <col min="3602" max="3602" width="16.42578125" style="590" customWidth="1"/>
    <col min="3603" max="3603" width="15.7109375" style="590" customWidth="1"/>
    <col min="3604" max="3604" width="16.85546875" style="590" customWidth="1"/>
    <col min="3605" max="3605" width="19" style="590" customWidth="1"/>
    <col min="3606" max="3606" width="13.42578125" style="590" customWidth="1"/>
    <col min="3607" max="3607" width="22" style="590" customWidth="1"/>
    <col min="3608" max="3608" width="22.28515625" style="590" customWidth="1"/>
    <col min="3609" max="3609" width="20.5703125" style="590" customWidth="1"/>
    <col min="3610" max="3610" width="7.7109375" style="590" customWidth="1"/>
    <col min="3611" max="3611" width="7" style="590" customWidth="1"/>
    <col min="3612" max="3612" width="21.42578125" style="590" customWidth="1"/>
    <col min="3613" max="3613" width="32.28515625" style="590" customWidth="1"/>
    <col min="3614" max="3614" width="32" style="590" customWidth="1"/>
    <col min="3615" max="3615" width="27.85546875" style="590" customWidth="1"/>
    <col min="3616" max="3616" width="30" style="590" customWidth="1"/>
    <col min="3617" max="3617" width="19.7109375" style="590" customWidth="1"/>
    <col min="3618" max="3618" width="19.28515625" style="590" customWidth="1"/>
    <col min="3619" max="3619" width="17" style="590" customWidth="1"/>
    <col min="3620" max="3840" width="32.42578125" style="590"/>
    <col min="3841" max="3841" width="12.42578125" style="590" bestFit="1" customWidth="1"/>
    <col min="3842" max="3842" width="91.140625" style="590" customWidth="1"/>
    <col min="3843" max="3843" width="44.5703125" style="590" customWidth="1"/>
    <col min="3844" max="3844" width="19.7109375" style="590" customWidth="1"/>
    <col min="3845" max="3845" width="15.42578125" style="590" customWidth="1"/>
    <col min="3846" max="3846" width="13.7109375" style="590" customWidth="1"/>
    <col min="3847" max="3847" width="12.140625" style="590" customWidth="1"/>
    <col min="3848" max="3848" width="11.5703125" style="590" customWidth="1"/>
    <col min="3849" max="3849" width="15" style="590" customWidth="1"/>
    <col min="3850" max="3850" width="17" style="590" customWidth="1"/>
    <col min="3851" max="3851" width="15.85546875" style="590" customWidth="1"/>
    <col min="3852" max="3852" width="19.28515625" style="590" customWidth="1"/>
    <col min="3853" max="3853" width="19.5703125" style="590" customWidth="1"/>
    <col min="3854" max="3854" width="14.7109375" style="590" customWidth="1"/>
    <col min="3855" max="3855" width="16.85546875" style="590" customWidth="1"/>
    <col min="3856" max="3856" width="17.5703125" style="590" customWidth="1"/>
    <col min="3857" max="3857" width="17.42578125" style="590" customWidth="1"/>
    <col min="3858" max="3858" width="16.42578125" style="590" customWidth="1"/>
    <col min="3859" max="3859" width="15.7109375" style="590" customWidth="1"/>
    <col min="3860" max="3860" width="16.85546875" style="590" customWidth="1"/>
    <col min="3861" max="3861" width="19" style="590" customWidth="1"/>
    <col min="3862" max="3862" width="13.42578125" style="590" customWidth="1"/>
    <col min="3863" max="3863" width="22" style="590" customWidth="1"/>
    <col min="3864" max="3864" width="22.28515625" style="590" customWidth="1"/>
    <col min="3865" max="3865" width="20.5703125" style="590" customWidth="1"/>
    <col min="3866" max="3866" width="7.7109375" style="590" customWidth="1"/>
    <col min="3867" max="3867" width="7" style="590" customWidth="1"/>
    <col min="3868" max="3868" width="21.42578125" style="590" customWidth="1"/>
    <col min="3869" max="3869" width="32.28515625" style="590" customWidth="1"/>
    <col min="3870" max="3870" width="32" style="590" customWidth="1"/>
    <col min="3871" max="3871" width="27.85546875" style="590" customWidth="1"/>
    <col min="3872" max="3872" width="30" style="590" customWidth="1"/>
    <col min="3873" max="3873" width="19.7109375" style="590" customWidth="1"/>
    <col min="3874" max="3874" width="19.28515625" style="590" customWidth="1"/>
    <col min="3875" max="3875" width="17" style="590" customWidth="1"/>
    <col min="3876" max="4096" width="32.42578125" style="590"/>
    <col min="4097" max="4097" width="12.42578125" style="590" bestFit="1" customWidth="1"/>
    <col min="4098" max="4098" width="91.140625" style="590" customWidth="1"/>
    <col min="4099" max="4099" width="44.5703125" style="590" customWidth="1"/>
    <col min="4100" max="4100" width="19.7109375" style="590" customWidth="1"/>
    <col min="4101" max="4101" width="15.42578125" style="590" customWidth="1"/>
    <col min="4102" max="4102" width="13.7109375" style="590" customWidth="1"/>
    <col min="4103" max="4103" width="12.140625" style="590" customWidth="1"/>
    <col min="4104" max="4104" width="11.5703125" style="590" customWidth="1"/>
    <col min="4105" max="4105" width="15" style="590" customWidth="1"/>
    <col min="4106" max="4106" width="17" style="590" customWidth="1"/>
    <col min="4107" max="4107" width="15.85546875" style="590" customWidth="1"/>
    <col min="4108" max="4108" width="19.28515625" style="590" customWidth="1"/>
    <col min="4109" max="4109" width="19.5703125" style="590" customWidth="1"/>
    <col min="4110" max="4110" width="14.7109375" style="590" customWidth="1"/>
    <col min="4111" max="4111" width="16.85546875" style="590" customWidth="1"/>
    <col min="4112" max="4112" width="17.5703125" style="590" customWidth="1"/>
    <col min="4113" max="4113" width="17.42578125" style="590" customWidth="1"/>
    <col min="4114" max="4114" width="16.42578125" style="590" customWidth="1"/>
    <col min="4115" max="4115" width="15.7109375" style="590" customWidth="1"/>
    <col min="4116" max="4116" width="16.85546875" style="590" customWidth="1"/>
    <col min="4117" max="4117" width="19" style="590" customWidth="1"/>
    <col min="4118" max="4118" width="13.42578125" style="590" customWidth="1"/>
    <col min="4119" max="4119" width="22" style="590" customWidth="1"/>
    <col min="4120" max="4120" width="22.28515625" style="590" customWidth="1"/>
    <col min="4121" max="4121" width="20.5703125" style="590" customWidth="1"/>
    <col min="4122" max="4122" width="7.7109375" style="590" customWidth="1"/>
    <col min="4123" max="4123" width="7" style="590" customWidth="1"/>
    <col min="4124" max="4124" width="21.42578125" style="590" customWidth="1"/>
    <col min="4125" max="4125" width="32.28515625" style="590" customWidth="1"/>
    <col min="4126" max="4126" width="32" style="590" customWidth="1"/>
    <col min="4127" max="4127" width="27.85546875" style="590" customWidth="1"/>
    <col min="4128" max="4128" width="30" style="590" customWidth="1"/>
    <col min="4129" max="4129" width="19.7109375" style="590" customWidth="1"/>
    <col min="4130" max="4130" width="19.28515625" style="590" customWidth="1"/>
    <col min="4131" max="4131" width="17" style="590" customWidth="1"/>
    <col min="4132" max="4352" width="32.42578125" style="590"/>
    <col min="4353" max="4353" width="12.42578125" style="590" bestFit="1" customWidth="1"/>
    <col min="4354" max="4354" width="91.140625" style="590" customWidth="1"/>
    <col min="4355" max="4355" width="44.5703125" style="590" customWidth="1"/>
    <col min="4356" max="4356" width="19.7109375" style="590" customWidth="1"/>
    <col min="4357" max="4357" width="15.42578125" style="590" customWidth="1"/>
    <col min="4358" max="4358" width="13.7109375" style="590" customWidth="1"/>
    <col min="4359" max="4359" width="12.140625" style="590" customWidth="1"/>
    <col min="4360" max="4360" width="11.5703125" style="590" customWidth="1"/>
    <col min="4361" max="4361" width="15" style="590" customWidth="1"/>
    <col min="4362" max="4362" width="17" style="590" customWidth="1"/>
    <col min="4363" max="4363" width="15.85546875" style="590" customWidth="1"/>
    <col min="4364" max="4364" width="19.28515625" style="590" customWidth="1"/>
    <col min="4365" max="4365" width="19.5703125" style="590" customWidth="1"/>
    <col min="4366" max="4366" width="14.7109375" style="590" customWidth="1"/>
    <col min="4367" max="4367" width="16.85546875" style="590" customWidth="1"/>
    <col min="4368" max="4368" width="17.5703125" style="590" customWidth="1"/>
    <col min="4369" max="4369" width="17.42578125" style="590" customWidth="1"/>
    <col min="4370" max="4370" width="16.42578125" style="590" customWidth="1"/>
    <col min="4371" max="4371" width="15.7109375" style="590" customWidth="1"/>
    <col min="4372" max="4372" width="16.85546875" style="590" customWidth="1"/>
    <col min="4373" max="4373" width="19" style="590" customWidth="1"/>
    <col min="4374" max="4374" width="13.42578125" style="590" customWidth="1"/>
    <col min="4375" max="4375" width="22" style="590" customWidth="1"/>
    <col min="4376" max="4376" width="22.28515625" style="590" customWidth="1"/>
    <col min="4377" max="4377" width="20.5703125" style="590" customWidth="1"/>
    <col min="4378" max="4378" width="7.7109375" style="590" customWidth="1"/>
    <col min="4379" max="4379" width="7" style="590" customWidth="1"/>
    <col min="4380" max="4380" width="21.42578125" style="590" customWidth="1"/>
    <col min="4381" max="4381" width="32.28515625" style="590" customWidth="1"/>
    <col min="4382" max="4382" width="32" style="590" customWidth="1"/>
    <col min="4383" max="4383" width="27.85546875" style="590" customWidth="1"/>
    <col min="4384" max="4384" width="30" style="590" customWidth="1"/>
    <col min="4385" max="4385" width="19.7109375" style="590" customWidth="1"/>
    <col min="4386" max="4386" width="19.28515625" style="590" customWidth="1"/>
    <col min="4387" max="4387" width="17" style="590" customWidth="1"/>
    <col min="4388" max="4608" width="32.42578125" style="590"/>
    <col min="4609" max="4609" width="12.42578125" style="590" bestFit="1" customWidth="1"/>
    <col min="4610" max="4610" width="91.140625" style="590" customWidth="1"/>
    <col min="4611" max="4611" width="44.5703125" style="590" customWidth="1"/>
    <col min="4612" max="4612" width="19.7109375" style="590" customWidth="1"/>
    <col min="4613" max="4613" width="15.42578125" style="590" customWidth="1"/>
    <col min="4614" max="4614" width="13.7109375" style="590" customWidth="1"/>
    <col min="4615" max="4615" width="12.140625" style="590" customWidth="1"/>
    <col min="4616" max="4616" width="11.5703125" style="590" customWidth="1"/>
    <col min="4617" max="4617" width="15" style="590" customWidth="1"/>
    <col min="4618" max="4618" width="17" style="590" customWidth="1"/>
    <col min="4619" max="4619" width="15.85546875" style="590" customWidth="1"/>
    <col min="4620" max="4620" width="19.28515625" style="590" customWidth="1"/>
    <col min="4621" max="4621" width="19.5703125" style="590" customWidth="1"/>
    <col min="4622" max="4622" width="14.7109375" style="590" customWidth="1"/>
    <col min="4623" max="4623" width="16.85546875" style="590" customWidth="1"/>
    <col min="4624" max="4624" width="17.5703125" style="590" customWidth="1"/>
    <col min="4625" max="4625" width="17.42578125" style="590" customWidth="1"/>
    <col min="4626" max="4626" width="16.42578125" style="590" customWidth="1"/>
    <col min="4627" max="4627" width="15.7109375" style="590" customWidth="1"/>
    <col min="4628" max="4628" width="16.85546875" style="590" customWidth="1"/>
    <col min="4629" max="4629" width="19" style="590" customWidth="1"/>
    <col min="4630" max="4630" width="13.42578125" style="590" customWidth="1"/>
    <col min="4631" max="4631" width="22" style="590" customWidth="1"/>
    <col min="4632" max="4632" width="22.28515625" style="590" customWidth="1"/>
    <col min="4633" max="4633" width="20.5703125" style="590" customWidth="1"/>
    <col min="4634" max="4634" width="7.7109375" style="590" customWidth="1"/>
    <col min="4635" max="4635" width="7" style="590" customWidth="1"/>
    <col min="4636" max="4636" width="21.42578125" style="590" customWidth="1"/>
    <col min="4637" max="4637" width="32.28515625" style="590" customWidth="1"/>
    <col min="4638" max="4638" width="32" style="590" customWidth="1"/>
    <col min="4639" max="4639" width="27.85546875" style="590" customWidth="1"/>
    <col min="4640" max="4640" width="30" style="590" customWidth="1"/>
    <col min="4641" max="4641" width="19.7109375" style="590" customWidth="1"/>
    <col min="4642" max="4642" width="19.28515625" style="590" customWidth="1"/>
    <col min="4643" max="4643" width="17" style="590" customWidth="1"/>
    <col min="4644" max="4864" width="32.42578125" style="590"/>
    <col min="4865" max="4865" width="12.42578125" style="590" bestFit="1" customWidth="1"/>
    <col min="4866" max="4866" width="91.140625" style="590" customWidth="1"/>
    <col min="4867" max="4867" width="44.5703125" style="590" customWidth="1"/>
    <col min="4868" max="4868" width="19.7109375" style="590" customWidth="1"/>
    <col min="4869" max="4869" width="15.42578125" style="590" customWidth="1"/>
    <col min="4870" max="4870" width="13.7109375" style="590" customWidth="1"/>
    <col min="4871" max="4871" width="12.140625" style="590" customWidth="1"/>
    <col min="4872" max="4872" width="11.5703125" style="590" customWidth="1"/>
    <col min="4873" max="4873" width="15" style="590" customWidth="1"/>
    <col min="4874" max="4874" width="17" style="590" customWidth="1"/>
    <col min="4875" max="4875" width="15.85546875" style="590" customWidth="1"/>
    <col min="4876" max="4876" width="19.28515625" style="590" customWidth="1"/>
    <col min="4877" max="4877" width="19.5703125" style="590" customWidth="1"/>
    <col min="4878" max="4878" width="14.7109375" style="590" customWidth="1"/>
    <col min="4879" max="4879" width="16.85546875" style="590" customWidth="1"/>
    <col min="4880" max="4880" width="17.5703125" style="590" customWidth="1"/>
    <col min="4881" max="4881" width="17.42578125" style="590" customWidth="1"/>
    <col min="4882" max="4882" width="16.42578125" style="590" customWidth="1"/>
    <col min="4883" max="4883" width="15.7109375" style="590" customWidth="1"/>
    <col min="4884" max="4884" width="16.85546875" style="590" customWidth="1"/>
    <col min="4885" max="4885" width="19" style="590" customWidth="1"/>
    <col min="4886" max="4886" width="13.42578125" style="590" customWidth="1"/>
    <col min="4887" max="4887" width="22" style="590" customWidth="1"/>
    <col min="4888" max="4888" width="22.28515625" style="590" customWidth="1"/>
    <col min="4889" max="4889" width="20.5703125" style="590" customWidth="1"/>
    <col min="4890" max="4890" width="7.7109375" style="590" customWidth="1"/>
    <col min="4891" max="4891" width="7" style="590" customWidth="1"/>
    <col min="4892" max="4892" width="21.42578125" style="590" customWidth="1"/>
    <col min="4893" max="4893" width="32.28515625" style="590" customWidth="1"/>
    <col min="4894" max="4894" width="32" style="590" customWidth="1"/>
    <col min="4895" max="4895" width="27.85546875" style="590" customWidth="1"/>
    <col min="4896" max="4896" width="30" style="590" customWidth="1"/>
    <col min="4897" max="4897" width="19.7109375" style="590" customWidth="1"/>
    <col min="4898" max="4898" width="19.28515625" style="590" customWidth="1"/>
    <col min="4899" max="4899" width="17" style="590" customWidth="1"/>
    <col min="4900" max="5120" width="32.42578125" style="590"/>
    <col min="5121" max="5121" width="12.42578125" style="590" bestFit="1" customWidth="1"/>
    <col min="5122" max="5122" width="91.140625" style="590" customWidth="1"/>
    <col min="5123" max="5123" width="44.5703125" style="590" customWidth="1"/>
    <col min="5124" max="5124" width="19.7109375" style="590" customWidth="1"/>
    <col min="5125" max="5125" width="15.42578125" style="590" customWidth="1"/>
    <col min="5126" max="5126" width="13.7109375" style="590" customWidth="1"/>
    <col min="5127" max="5127" width="12.140625" style="590" customWidth="1"/>
    <col min="5128" max="5128" width="11.5703125" style="590" customWidth="1"/>
    <col min="5129" max="5129" width="15" style="590" customWidth="1"/>
    <col min="5130" max="5130" width="17" style="590" customWidth="1"/>
    <col min="5131" max="5131" width="15.85546875" style="590" customWidth="1"/>
    <col min="5132" max="5132" width="19.28515625" style="590" customWidth="1"/>
    <col min="5133" max="5133" width="19.5703125" style="590" customWidth="1"/>
    <col min="5134" max="5134" width="14.7109375" style="590" customWidth="1"/>
    <col min="5135" max="5135" width="16.85546875" style="590" customWidth="1"/>
    <col min="5136" max="5136" width="17.5703125" style="590" customWidth="1"/>
    <col min="5137" max="5137" width="17.42578125" style="590" customWidth="1"/>
    <col min="5138" max="5138" width="16.42578125" style="590" customWidth="1"/>
    <col min="5139" max="5139" width="15.7109375" style="590" customWidth="1"/>
    <col min="5140" max="5140" width="16.85546875" style="590" customWidth="1"/>
    <col min="5141" max="5141" width="19" style="590" customWidth="1"/>
    <col min="5142" max="5142" width="13.42578125" style="590" customWidth="1"/>
    <col min="5143" max="5143" width="22" style="590" customWidth="1"/>
    <col min="5144" max="5144" width="22.28515625" style="590" customWidth="1"/>
    <col min="5145" max="5145" width="20.5703125" style="590" customWidth="1"/>
    <col min="5146" max="5146" width="7.7109375" style="590" customWidth="1"/>
    <col min="5147" max="5147" width="7" style="590" customWidth="1"/>
    <col min="5148" max="5148" width="21.42578125" style="590" customWidth="1"/>
    <col min="5149" max="5149" width="32.28515625" style="590" customWidth="1"/>
    <col min="5150" max="5150" width="32" style="590" customWidth="1"/>
    <col min="5151" max="5151" width="27.85546875" style="590" customWidth="1"/>
    <col min="5152" max="5152" width="30" style="590" customWidth="1"/>
    <col min="5153" max="5153" width="19.7109375" style="590" customWidth="1"/>
    <col min="5154" max="5154" width="19.28515625" style="590" customWidth="1"/>
    <col min="5155" max="5155" width="17" style="590" customWidth="1"/>
    <col min="5156" max="5376" width="32.42578125" style="590"/>
    <col min="5377" max="5377" width="12.42578125" style="590" bestFit="1" customWidth="1"/>
    <col min="5378" max="5378" width="91.140625" style="590" customWidth="1"/>
    <col min="5379" max="5379" width="44.5703125" style="590" customWidth="1"/>
    <col min="5380" max="5380" width="19.7109375" style="590" customWidth="1"/>
    <col min="5381" max="5381" width="15.42578125" style="590" customWidth="1"/>
    <col min="5382" max="5382" width="13.7109375" style="590" customWidth="1"/>
    <col min="5383" max="5383" width="12.140625" style="590" customWidth="1"/>
    <col min="5384" max="5384" width="11.5703125" style="590" customWidth="1"/>
    <col min="5385" max="5385" width="15" style="590" customWidth="1"/>
    <col min="5386" max="5386" width="17" style="590" customWidth="1"/>
    <col min="5387" max="5387" width="15.85546875" style="590" customWidth="1"/>
    <col min="5388" max="5388" width="19.28515625" style="590" customWidth="1"/>
    <col min="5389" max="5389" width="19.5703125" style="590" customWidth="1"/>
    <col min="5390" max="5390" width="14.7109375" style="590" customWidth="1"/>
    <col min="5391" max="5391" width="16.85546875" style="590" customWidth="1"/>
    <col min="5392" max="5392" width="17.5703125" style="590" customWidth="1"/>
    <col min="5393" max="5393" width="17.42578125" style="590" customWidth="1"/>
    <col min="5394" max="5394" width="16.42578125" style="590" customWidth="1"/>
    <col min="5395" max="5395" width="15.7109375" style="590" customWidth="1"/>
    <col min="5396" max="5396" width="16.85546875" style="590" customWidth="1"/>
    <col min="5397" max="5397" width="19" style="590" customWidth="1"/>
    <col min="5398" max="5398" width="13.42578125" style="590" customWidth="1"/>
    <col min="5399" max="5399" width="22" style="590" customWidth="1"/>
    <col min="5400" max="5400" width="22.28515625" style="590" customWidth="1"/>
    <col min="5401" max="5401" width="20.5703125" style="590" customWidth="1"/>
    <col min="5402" max="5402" width="7.7109375" style="590" customWidth="1"/>
    <col min="5403" max="5403" width="7" style="590" customWidth="1"/>
    <col min="5404" max="5404" width="21.42578125" style="590" customWidth="1"/>
    <col min="5405" max="5405" width="32.28515625" style="590" customWidth="1"/>
    <col min="5406" max="5406" width="32" style="590" customWidth="1"/>
    <col min="5407" max="5407" width="27.85546875" style="590" customWidth="1"/>
    <col min="5408" max="5408" width="30" style="590" customWidth="1"/>
    <col min="5409" max="5409" width="19.7109375" style="590" customWidth="1"/>
    <col min="5410" max="5410" width="19.28515625" style="590" customWidth="1"/>
    <col min="5411" max="5411" width="17" style="590" customWidth="1"/>
    <col min="5412" max="5632" width="32.42578125" style="590"/>
    <col min="5633" max="5633" width="12.42578125" style="590" bestFit="1" customWidth="1"/>
    <col min="5634" max="5634" width="91.140625" style="590" customWidth="1"/>
    <col min="5635" max="5635" width="44.5703125" style="590" customWidth="1"/>
    <col min="5636" max="5636" width="19.7109375" style="590" customWidth="1"/>
    <col min="5637" max="5637" width="15.42578125" style="590" customWidth="1"/>
    <col min="5638" max="5638" width="13.7109375" style="590" customWidth="1"/>
    <col min="5639" max="5639" width="12.140625" style="590" customWidth="1"/>
    <col min="5640" max="5640" width="11.5703125" style="590" customWidth="1"/>
    <col min="5641" max="5641" width="15" style="590" customWidth="1"/>
    <col min="5642" max="5642" width="17" style="590" customWidth="1"/>
    <col min="5643" max="5643" width="15.85546875" style="590" customWidth="1"/>
    <col min="5644" max="5644" width="19.28515625" style="590" customWidth="1"/>
    <col min="5645" max="5645" width="19.5703125" style="590" customWidth="1"/>
    <col min="5646" max="5646" width="14.7109375" style="590" customWidth="1"/>
    <col min="5647" max="5647" width="16.85546875" style="590" customWidth="1"/>
    <col min="5648" max="5648" width="17.5703125" style="590" customWidth="1"/>
    <col min="5649" max="5649" width="17.42578125" style="590" customWidth="1"/>
    <col min="5650" max="5650" width="16.42578125" style="590" customWidth="1"/>
    <col min="5651" max="5651" width="15.7109375" style="590" customWidth="1"/>
    <col min="5652" max="5652" width="16.85546875" style="590" customWidth="1"/>
    <col min="5653" max="5653" width="19" style="590" customWidth="1"/>
    <col min="5654" max="5654" width="13.42578125" style="590" customWidth="1"/>
    <col min="5655" max="5655" width="22" style="590" customWidth="1"/>
    <col min="5656" max="5656" width="22.28515625" style="590" customWidth="1"/>
    <col min="5657" max="5657" width="20.5703125" style="590" customWidth="1"/>
    <col min="5658" max="5658" width="7.7109375" style="590" customWidth="1"/>
    <col min="5659" max="5659" width="7" style="590" customWidth="1"/>
    <col min="5660" max="5660" width="21.42578125" style="590" customWidth="1"/>
    <col min="5661" max="5661" width="32.28515625" style="590" customWidth="1"/>
    <col min="5662" max="5662" width="32" style="590" customWidth="1"/>
    <col min="5663" max="5663" width="27.85546875" style="590" customWidth="1"/>
    <col min="5664" max="5664" width="30" style="590" customWidth="1"/>
    <col min="5665" max="5665" width="19.7109375" style="590" customWidth="1"/>
    <col min="5666" max="5666" width="19.28515625" style="590" customWidth="1"/>
    <col min="5667" max="5667" width="17" style="590" customWidth="1"/>
    <col min="5668" max="5888" width="32.42578125" style="590"/>
    <col min="5889" max="5889" width="12.42578125" style="590" bestFit="1" customWidth="1"/>
    <col min="5890" max="5890" width="91.140625" style="590" customWidth="1"/>
    <col min="5891" max="5891" width="44.5703125" style="590" customWidth="1"/>
    <col min="5892" max="5892" width="19.7109375" style="590" customWidth="1"/>
    <col min="5893" max="5893" width="15.42578125" style="590" customWidth="1"/>
    <col min="5894" max="5894" width="13.7109375" style="590" customWidth="1"/>
    <col min="5895" max="5895" width="12.140625" style="590" customWidth="1"/>
    <col min="5896" max="5896" width="11.5703125" style="590" customWidth="1"/>
    <col min="5897" max="5897" width="15" style="590" customWidth="1"/>
    <col min="5898" max="5898" width="17" style="590" customWidth="1"/>
    <col min="5899" max="5899" width="15.85546875" style="590" customWidth="1"/>
    <col min="5900" max="5900" width="19.28515625" style="590" customWidth="1"/>
    <col min="5901" max="5901" width="19.5703125" style="590" customWidth="1"/>
    <col min="5902" max="5902" width="14.7109375" style="590" customWidth="1"/>
    <col min="5903" max="5903" width="16.85546875" style="590" customWidth="1"/>
    <col min="5904" max="5904" width="17.5703125" style="590" customWidth="1"/>
    <col min="5905" max="5905" width="17.42578125" style="590" customWidth="1"/>
    <col min="5906" max="5906" width="16.42578125" style="590" customWidth="1"/>
    <col min="5907" max="5907" width="15.7109375" style="590" customWidth="1"/>
    <col min="5908" max="5908" width="16.85546875" style="590" customWidth="1"/>
    <col min="5909" max="5909" width="19" style="590" customWidth="1"/>
    <col min="5910" max="5910" width="13.42578125" style="590" customWidth="1"/>
    <col min="5911" max="5911" width="22" style="590" customWidth="1"/>
    <col min="5912" max="5912" width="22.28515625" style="590" customWidth="1"/>
    <col min="5913" max="5913" width="20.5703125" style="590" customWidth="1"/>
    <col min="5914" max="5914" width="7.7109375" style="590" customWidth="1"/>
    <col min="5915" max="5915" width="7" style="590" customWidth="1"/>
    <col min="5916" max="5916" width="21.42578125" style="590" customWidth="1"/>
    <col min="5917" max="5917" width="32.28515625" style="590" customWidth="1"/>
    <col min="5918" max="5918" width="32" style="590" customWidth="1"/>
    <col min="5919" max="5919" width="27.85546875" style="590" customWidth="1"/>
    <col min="5920" max="5920" width="30" style="590" customWidth="1"/>
    <col min="5921" max="5921" width="19.7109375" style="590" customWidth="1"/>
    <col min="5922" max="5922" width="19.28515625" style="590" customWidth="1"/>
    <col min="5923" max="5923" width="17" style="590" customWidth="1"/>
    <col min="5924" max="6144" width="32.42578125" style="590"/>
    <col min="6145" max="6145" width="12.42578125" style="590" bestFit="1" customWidth="1"/>
    <col min="6146" max="6146" width="91.140625" style="590" customWidth="1"/>
    <col min="6147" max="6147" width="44.5703125" style="590" customWidth="1"/>
    <col min="6148" max="6148" width="19.7109375" style="590" customWidth="1"/>
    <col min="6149" max="6149" width="15.42578125" style="590" customWidth="1"/>
    <col min="6150" max="6150" width="13.7109375" style="590" customWidth="1"/>
    <col min="6151" max="6151" width="12.140625" style="590" customWidth="1"/>
    <col min="6152" max="6152" width="11.5703125" style="590" customWidth="1"/>
    <col min="6153" max="6153" width="15" style="590" customWidth="1"/>
    <col min="6154" max="6154" width="17" style="590" customWidth="1"/>
    <col min="6155" max="6155" width="15.85546875" style="590" customWidth="1"/>
    <col min="6156" max="6156" width="19.28515625" style="590" customWidth="1"/>
    <col min="6157" max="6157" width="19.5703125" style="590" customWidth="1"/>
    <col min="6158" max="6158" width="14.7109375" style="590" customWidth="1"/>
    <col min="6159" max="6159" width="16.85546875" style="590" customWidth="1"/>
    <col min="6160" max="6160" width="17.5703125" style="590" customWidth="1"/>
    <col min="6161" max="6161" width="17.42578125" style="590" customWidth="1"/>
    <col min="6162" max="6162" width="16.42578125" style="590" customWidth="1"/>
    <col min="6163" max="6163" width="15.7109375" style="590" customWidth="1"/>
    <col min="6164" max="6164" width="16.85546875" style="590" customWidth="1"/>
    <col min="6165" max="6165" width="19" style="590" customWidth="1"/>
    <col min="6166" max="6166" width="13.42578125" style="590" customWidth="1"/>
    <col min="6167" max="6167" width="22" style="590" customWidth="1"/>
    <col min="6168" max="6168" width="22.28515625" style="590" customWidth="1"/>
    <col min="6169" max="6169" width="20.5703125" style="590" customWidth="1"/>
    <col min="6170" max="6170" width="7.7109375" style="590" customWidth="1"/>
    <col min="6171" max="6171" width="7" style="590" customWidth="1"/>
    <col min="6172" max="6172" width="21.42578125" style="590" customWidth="1"/>
    <col min="6173" max="6173" width="32.28515625" style="590" customWidth="1"/>
    <col min="6174" max="6174" width="32" style="590" customWidth="1"/>
    <col min="6175" max="6175" width="27.85546875" style="590" customWidth="1"/>
    <col min="6176" max="6176" width="30" style="590" customWidth="1"/>
    <col min="6177" max="6177" width="19.7109375" style="590" customWidth="1"/>
    <col min="6178" max="6178" width="19.28515625" style="590" customWidth="1"/>
    <col min="6179" max="6179" width="17" style="590" customWidth="1"/>
    <col min="6180" max="6400" width="32.42578125" style="590"/>
    <col min="6401" max="6401" width="12.42578125" style="590" bestFit="1" customWidth="1"/>
    <col min="6402" max="6402" width="91.140625" style="590" customWidth="1"/>
    <col min="6403" max="6403" width="44.5703125" style="590" customWidth="1"/>
    <col min="6404" max="6404" width="19.7109375" style="590" customWidth="1"/>
    <col min="6405" max="6405" width="15.42578125" style="590" customWidth="1"/>
    <col min="6406" max="6406" width="13.7109375" style="590" customWidth="1"/>
    <col min="6407" max="6407" width="12.140625" style="590" customWidth="1"/>
    <col min="6408" max="6408" width="11.5703125" style="590" customWidth="1"/>
    <col min="6409" max="6409" width="15" style="590" customWidth="1"/>
    <col min="6410" max="6410" width="17" style="590" customWidth="1"/>
    <col min="6411" max="6411" width="15.85546875" style="590" customWidth="1"/>
    <col min="6412" max="6412" width="19.28515625" style="590" customWidth="1"/>
    <col min="6413" max="6413" width="19.5703125" style="590" customWidth="1"/>
    <col min="6414" max="6414" width="14.7109375" style="590" customWidth="1"/>
    <col min="6415" max="6415" width="16.85546875" style="590" customWidth="1"/>
    <col min="6416" max="6416" width="17.5703125" style="590" customWidth="1"/>
    <col min="6417" max="6417" width="17.42578125" style="590" customWidth="1"/>
    <col min="6418" max="6418" width="16.42578125" style="590" customWidth="1"/>
    <col min="6419" max="6419" width="15.7109375" style="590" customWidth="1"/>
    <col min="6420" max="6420" width="16.85546875" style="590" customWidth="1"/>
    <col min="6421" max="6421" width="19" style="590" customWidth="1"/>
    <col min="6422" max="6422" width="13.42578125" style="590" customWidth="1"/>
    <col min="6423" max="6423" width="22" style="590" customWidth="1"/>
    <col min="6424" max="6424" width="22.28515625" style="590" customWidth="1"/>
    <col min="6425" max="6425" width="20.5703125" style="590" customWidth="1"/>
    <col min="6426" max="6426" width="7.7109375" style="590" customWidth="1"/>
    <col min="6427" max="6427" width="7" style="590" customWidth="1"/>
    <col min="6428" max="6428" width="21.42578125" style="590" customWidth="1"/>
    <col min="6429" max="6429" width="32.28515625" style="590" customWidth="1"/>
    <col min="6430" max="6430" width="32" style="590" customWidth="1"/>
    <col min="6431" max="6431" width="27.85546875" style="590" customWidth="1"/>
    <col min="6432" max="6432" width="30" style="590" customWidth="1"/>
    <col min="6433" max="6433" width="19.7109375" style="590" customWidth="1"/>
    <col min="6434" max="6434" width="19.28515625" style="590" customWidth="1"/>
    <col min="6435" max="6435" width="17" style="590" customWidth="1"/>
    <col min="6436" max="6656" width="32.42578125" style="590"/>
    <col min="6657" max="6657" width="12.42578125" style="590" bestFit="1" customWidth="1"/>
    <col min="6658" max="6658" width="91.140625" style="590" customWidth="1"/>
    <col min="6659" max="6659" width="44.5703125" style="590" customWidth="1"/>
    <col min="6660" max="6660" width="19.7109375" style="590" customWidth="1"/>
    <col min="6661" max="6661" width="15.42578125" style="590" customWidth="1"/>
    <col min="6662" max="6662" width="13.7109375" style="590" customWidth="1"/>
    <col min="6663" max="6663" width="12.140625" style="590" customWidth="1"/>
    <col min="6664" max="6664" width="11.5703125" style="590" customWidth="1"/>
    <col min="6665" max="6665" width="15" style="590" customWidth="1"/>
    <col min="6666" max="6666" width="17" style="590" customWidth="1"/>
    <col min="6667" max="6667" width="15.85546875" style="590" customWidth="1"/>
    <col min="6668" max="6668" width="19.28515625" style="590" customWidth="1"/>
    <col min="6669" max="6669" width="19.5703125" style="590" customWidth="1"/>
    <col min="6670" max="6670" width="14.7109375" style="590" customWidth="1"/>
    <col min="6671" max="6671" width="16.85546875" style="590" customWidth="1"/>
    <col min="6672" max="6672" width="17.5703125" style="590" customWidth="1"/>
    <col min="6673" max="6673" width="17.42578125" style="590" customWidth="1"/>
    <col min="6674" max="6674" width="16.42578125" style="590" customWidth="1"/>
    <col min="6675" max="6675" width="15.7109375" style="590" customWidth="1"/>
    <col min="6676" max="6676" width="16.85546875" style="590" customWidth="1"/>
    <col min="6677" max="6677" width="19" style="590" customWidth="1"/>
    <col min="6678" max="6678" width="13.42578125" style="590" customWidth="1"/>
    <col min="6679" max="6679" width="22" style="590" customWidth="1"/>
    <col min="6680" max="6680" width="22.28515625" style="590" customWidth="1"/>
    <col min="6681" max="6681" width="20.5703125" style="590" customWidth="1"/>
    <col min="6682" max="6682" width="7.7109375" style="590" customWidth="1"/>
    <col min="6683" max="6683" width="7" style="590" customWidth="1"/>
    <col min="6684" max="6684" width="21.42578125" style="590" customWidth="1"/>
    <col min="6685" max="6685" width="32.28515625" style="590" customWidth="1"/>
    <col min="6686" max="6686" width="32" style="590" customWidth="1"/>
    <col min="6687" max="6687" width="27.85546875" style="590" customWidth="1"/>
    <col min="6688" max="6688" width="30" style="590" customWidth="1"/>
    <col min="6689" max="6689" width="19.7109375" style="590" customWidth="1"/>
    <col min="6690" max="6690" width="19.28515625" style="590" customWidth="1"/>
    <col min="6691" max="6691" width="17" style="590" customWidth="1"/>
    <col min="6692" max="6912" width="32.42578125" style="590"/>
    <col min="6913" max="6913" width="12.42578125" style="590" bestFit="1" customWidth="1"/>
    <col min="6914" max="6914" width="91.140625" style="590" customWidth="1"/>
    <col min="6915" max="6915" width="44.5703125" style="590" customWidth="1"/>
    <col min="6916" max="6916" width="19.7109375" style="590" customWidth="1"/>
    <col min="6917" max="6917" width="15.42578125" style="590" customWidth="1"/>
    <col min="6918" max="6918" width="13.7109375" style="590" customWidth="1"/>
    <col min="6919" max="6919" width="12.140625" style="590" customWidth="1"/>
    <col min="6920" max="6920" width="11.5703125" style="590" customWidth="1"/>
    <col min="6921" max="6921" width="15" style="590" customWidth="1"/>
    <col min="6922" max="6922" width="17" style="590" customWidth="1"/>
    <col min="6923" max="6923" width="15.85546875" style="590" customWidth="1"/>
    <col min="6924" max="6924" width="19.28515625" style="590" customWidth="1"/>
    <col min="6925" max="6925" width="19.5703125" style="590" customWidth="1"/>
    <col min="6926" max="6926" width="14.7109375" style="590" customWidth="1"/>
    <col min="6927" max="6927" width="16.85546875" style="590" customWidth="1"/>
    <col min="6928" max="6928" width="17.5703125" style="590" customWidth="1"/>
    <col min="6929" max="6929" width="17.42578125" style="590" customWidth="1"/>
    <col min="6930" max="6930" width="16.42578125" style="590" customWidth="1"/>
    <col min="6931" max="6931" width="15.7109375" style="590" customWidth="1"/>
    <col min="6932" max="6932" width="16.85546875" style="590" customWidth="1"/>
    <col min="6933" max="6933" width="19" style="590" customWidth="1"/>
    <col min="6934" max="6934" width="13.42578125" style="590" customWidth="1"/>
    <col min="6935" max="6935" width="22" style="590" customWidth="1"/>
    <col min="6936" max="6936" width="22.28515625" style="590" customWidth="1"/>
    <col min="6937" max="6937" width="20.5703125" style="590" customWidth="1"/>
    <col min="6938" max="6938" width="7.7109375" style="590" customWidth="1"/>
    <col min="6939" max="6939" width="7" style="590" customWidth="1"/>
    <col min="6940" max="6940" width="21.42578125" style="590" customWidth="1"/>
    <col min="6941" max="6941" width="32.28515625" style="590" customWidth="1"/>
    <col min="6942" max="6942" width="32" style="590" customWidth="1"/>
    <col min="6943" max="6943" width="27.85546875" style="590" customWidth="1"/>
    <col min="6944" max="6944" width="30" style="590" customWidth="1"/>
    <col min="6945" max="6945" width="19.7109375" style="590" customWidth="1"/>
    <col min="6946" max="6946" width="19.28515625" style="590" customWidth="1"/>
    <col min="6947" max="6947" width="17" style="590" customWidth="1"/>
    <col min="6948" max="7168" width="32.42578125" style="590"/>
    <col min="7169" max="7169" width="12.42578125" style="590" bestFit="1" customWidth="1"/>
    <col min="7170" max="7170" width="91.140625" style="590" customWidth="1"/>
    <col min="7171" max="7171" width="44.5703125" style="590" customWidth="1"/>
    <col min="7172" max="7172" width="19.7109375" style="590" customWidth="1"/>
    <col min="7173" max="7173" width="15.42578125" style="590" customWidth="1"/>
    <col min="7174" max="7174" width="13.7109375" style="590" customWidth="1"/>
    <col min="7175" max="7175" width="12.140625" style="590" customWidth="1"/>
    <col min="7176" max="7176" width="11.5703125" style="590" customWidth="1"/>
    <col min="7177" max="7177" width="15" style="590" customWidth="1"/>
    <col min="7178" max="7178" width="17" style="590" customWidth="1"/>
    <col min="7179" max="7179" width="15.85546875" style="590" customWidth="1"/>
    <col min="7180" max="7180" width="19.28515625" style="590" customWidth="1"/>
    <col min="7181" max="7181" width="19.5703125" style="590" customWidth="1"/>
    <col min="7182" max="7182" width="14.7109375" style="590" customWidth="1"/>
    <col min="7183" max="7183" width="16.85546875" style="590" customWidth="1"/>
    <col min="7184" max="7184" width="17.5703125" style="590" customWidth="1"/>
    <col min="7185" max="7185" width="17.42578125" style="590" customWidth="1"/>
    <col min="7186" max="7186" width="16.42578125" style="590" customWidth="1"/>
    <col min="7187" max="7187" width="15.7109375" style="590" customWidth="1"/>
    <col min="7188" max="7188" width="16.85546875" style="590" customWidth="1"/>
    <col min="7189" max="7189" width="19" style="590" customWidth="1"/>
    <col min="7190" max="7190" width="13.42578125" style="590" customWidth="1"/>
    <col min="7191" max="7191" width="22" style="590" customWidth="1"/>
    <col min="7192" max="7192" width="22.28515625" style="590" customWidth="1"/>
    <col min="7193" max="7193" width="20.5703125" style="590" customWidth="1"/>
    <col min="7194" max="7194" width="7.7109375" style="590" customWidth="1"/>
    <col min="7195" max="7195" width="7" style="590" customWidth="1"/>
    <col min="7196" max="7196" width="21.42578125" style="590" customWidth="1"/>
    <col min="7197" max="7197" width="32.28515625" style="590" customWidth="1"/>
    <col min="7198" max="7198" width="32" style="590" customWidth="1"/>
    <col min="7199" max="7199" width="27.85546875" style="590" customWidth="1"/>
    <col min="7200" max="7200" width="30" style="590" customWidth="1"/>
    <col min="7201" max="7201" width="19.7109375" style="590" customWidth="1"/>
    <col min="7202" max="7202" width="19.28515625" style="590" customWidth="1"/>
    <col min="7203" max="7203" width="17" style="590" customWidth="1"/>
    <col min="7204" max="7424" width="32.42578125" style="590"/>
    <col min="7425" max="7425" width="12.42578125" style="590" bestFit="1" customWidth="1"/>
    <col min="7426" max="7426" width="91.140625" style="590" customWidth="1"/>
    <col min="7427" max="7427" width="44.5703125" style="590" customWidth="1"/>
    <col min="7428" max="7428" width="19.7109375" style="590" customWidth="1"/>
    <col min="7429" max="7429" width="15.42578125" style="590" customWidth="1"/>
    <col min="7430" max="7430" width="13.7109375" style="590" customWidth="1"/>
    <col min="7431" max="7431" width="12.140625" style="590" customWidth="1"/>
    <col min="7432" max="7432" width="11.5703125" style="590" customWidth="1"/>
    <col min="7433" max="7433" width="15" style="590" customWidth="1"/>
    <col min="7434" max="7434" width="17" style="590" customWidth="1"/>
    <col min="7435" max="7435" width="15.85546875" style="590" customWidth="1"/>
    <col min="7436" max="7436" width="19.28515625" style="590" customWidth="1"/>
    <col min="7437" max="7437" width="19.5703125" style="590" customWidth="1"/>
    <col min="7438" max="7438" width="14.7109375" style="590" customWidth="1"/>
    <col min="7439" max="7439" width="16.85546875" style="590" customWidth="1"/>
    <col min="7440" max="7440" width="17.5703125" style="590" customWidth="1"/>
    <col min="7441" max="7441" width="17.42578125" style="590" customWidth="1"/>
    <col min="7442" max="7442" width="16.42578125" style="590" customWidth="1"/>
    <col min="7443" max="7443" width="15.7109375" style="590" customWidth="1"/>
    <col min="7444" max="7444" width="16.85546875" style="590" customWidth="1"/>
    <col min="7445" max="7445" width="19" style="590" customWidth="1"/>
    <col min="7446" max="7446" width="13.42578125" style="590" customWidth="1"/>
    <col min="7447" max="7447" width="22" style="590" customWidth="1"/>
    <col min="7448" max="7448" width="22.28515625" style="590" customWidth="1"/>
    <col min="7449" max="7449" width="20.5703125" style="590" customWidth="1"/>
    <col min="7450" max="7450" width="7.7109375" style="590" customWidth="1"/>
    <col min="7451" max="7451" width="7" style="590" customWidth="1"/>
    <col min="7452" max="7452" width="21.42578125" style="590" customWidth="1"/>
    <col min="7453" max="7453" width="32.28515625" style="590" customWidth="1"/>
    <col min="7454" max="7454" width="32" style="590" customWidth="1"/>
    <col min="7455" max="7455" width="27.85546875" style="590" customWidth="1"/>
    <col min="7456" max="7456" width="30" style="590" customWidth="1"/>
    <col min="7457" max="7457" width="19.7109375" style="590" customWidth="1"/>
    <col min="7458" max="7458" width="19.28515625" style="590" customWidth="1"/>
    <col min="7459" max="7459" width="17" style="590" customWidth="1"/>
    <col min="7460" max="7680" width="32.42578125" style="590"/>
    <col min="7681" max="7681" width="12.42578125" style="590" bestFit="1" customWidth="1"/>
    <col min="7682" max="7682" width="91.140625" style="590" customWidth="1"/>
    <col min="7683" max="7683" width="44.5703125" style="590" customWidth="1"/>
    <col min="7684" max="7684" width="19.7109375" style="590" customWidth="1"/>
    <col min="7685" max="7685" width="15.42578125" style="590" customWidth="1"/>
    <col min="7686" max="7686" width="13.7109375" style="590" customWidth="1"/>
    <col min="7687" max="7687" width="12.140625" style="590" customWidth="1"/>
    <col min="7688" max="7688" width="11.5703125" style="590" customWidth="1"/>
    <col min="7689" max="7689" width="15" style="590" customWidth="1"/>
    <col min="7690" max="7690" width="17" style="590" customWidth="1"/>
    <col min="7691" max="7691" width="15.85546875" style="590" customWidth="1"/>
    <col min="7692" max="7692" width="19.28515625" style="590" customWidth="1"/>
    <col min="7693" max="7693" width="19.5703125" style="590" customWidth="1"/>
    <col min="7694" max="7694" width="14.7109375" style="590" customWidth="1"/>
    <col min="7695" max="7695" width="16.85546875" style="590" customWidth="1"/>
    <col min="7696" max="7696" width="17.5703125" style="590" customWidth="1"/>
    <col min="7697" max="7697" width="17.42578125" style="590" customWidth="1"/>
    <col min="7698" max="7698" width="16.42578125" style="590" customWidth="1"/>
    <col min="7699" max="7699" width="15.7109375" style="590" customWidth="1"/>
    <col min="7700" max="7700" width="16.85546875" style="590" customWidth="1"/>
    <col min="7701" max="7701" width="19" style="590" customWidth="1"/>
    <col min="7702" max="7702" width="13.42578125" style="590" customWidth="1"/>
    <col min="7703" max="7703" width="22" style="590" customWidth="1"/>
    <col min="7704" max="7704" width="22.28515625" style="590" customWidth="1"/>
    <col min="7705" max="7705" width="20.5703125" style="590" customWidth="1"/>
    <col min="7706" max="7706" width="7.7109375" style="590" customWidth="1"/>
    <col min="7707" max="7707" width="7" style="590" customWidth="1"/>
    <col min="7708" max="7708" width="21.42578125" style="590" customWidth="1"/>
    <col min="7709" max="7709" width="32.28515625" style="590" customWidth="1"/>
    <col min="7710" max="7710" width="32" style="590" customWidth="1"/>
    <col min="7711" max="7711" width="27.85546875" style="590" customWidth="1"/>
    <col min="7712" max="7712" width="30" style="590" customWidth="1"/>
    <col min="7713" max="7713" width="19.7109375" style="590" customWidth="1"/>
    <col min="7714" max="7714" width="19.28515625" style="590" customWidth="1"/>
    <col min="7715" max="7715" width="17" style="590" customWidth="1"/>
    <col min="7716" max="7936" width="32.42578125" style="590"/>
    <col min="7937" max="7937" width="12.42578125" style="590" bestFit="1" customWidth="1"/>
    <col min="7938" max="7938" width="91.140625" style="590" customWidth="1"/>
    <col min="7939" max="7939" width="44.5703125" style="590" customWidth="1"/>
    <col min="7940" max="7940" width="19.7109375" style="590" customWidth="1"/>
    <col min="7941" max="7941" width="15.42578125" style="590" customWidth="1"/>
    <col min="7942" max="7942" width="13.7109375" style="590" customWidth="1"/>
    <col min="7943" max="7943" width="12.140625" style="590" customWidth="1"/>
    <col min="7944" max="7944" width="11.5703125" style="590" customWidth="1"/>
    <col min="7945" max="7945" width="15" style="590" customWidth="1"/>
    <col min="7946" max="7946" width="17" style="590" customWidth="1"/>
    <col min="7947" max="7947" width="15.85546875" style="590" customWidth="1"/>
    <col min="7948" max="7948" width="19.28515625" style="590" customWidth="1"/>
    <col min="7949" max="7949" width="19.5703125" style="590" customWidth="1"/>
    <col min="7950" max="7950" width="14.7109375" style="590" customWidth="1"/>
    <col min="7951" max="7951" width="16.85546875" style="590" customWidth="1"/>
    <col min="7952" max="7952" width="17.5703125" style="590" customWidth="1"/>
    <col min="7953" max="7953" width="17.42578125" style="590" customWidth="1"/>
    <col min="7954" max="7954" width="16.42578125" style="590" customWidth="1"/>
    <col min="7955" max="7955" width="15.7109375" style="590" customWidth="1"/>
    <col min="7956" max="7956" width="16.85546875" style="590" customWidth="1"/>
    <col min="7957" max="7957" width="19" style="590" customWidth="1"/>
    <col min="7958" max="7958" width="13.42578125" style="590" customWidth="1"/>
    <col min="7959" max="7959" width="22" style="590" customWidth="1"/>
    <col min="7960" max="7960" width="22.28515625" style="590" customWidth="1"/>
    <col min="7961" max="7961" width="20.5703125" style="590" customWidth="1"/>
    <col min="7962" max="7962" width="7.7109375" style="590" customWidth="1"/>
    <col min="7963" max="7963" width="7" style="590" customWidth="1"/>
    <col min="7964" max="7964" width="21.42578125" style="590" customWidth="1"/>
    <col min="7965" max="7965" width="32.28515625" style="590" customWidth="1"/>
    <col min="7966" max="7966" width="32" style="590" customWidth="1"/>
    <col min="7967" max="7967" width="27.85546875" style="590" customWidth="1"/>
    <col min="7968" max="7968" width="30" style="590" customWidth="1"/>
    <col min="7969" max="7969" width="19.7109375" style="590" customWidth="1"/>
    <col min="7970" max="7970" width="19.28515625" style="590" customWidth="1"/>
    <col min="7971" max="7971" width="17" style="590" customWidth="1"/>
    <col min="7972" max="8192" width="32.42578125" style="590"/>
    <col min="8193" max="8193" width="12.42578125" style="590" bestFit="1" customWidth="1"/>
    <col min="8194" max="8194" width="91.140625" style="590" customWidth="1"/>
    <col min="8195" max="8195" width="44.5703125" style="590" customWidth="1"/>
    <col min="8196" max="8196" width="19.7109375" style="590" customWidth="1"/>
    <col min="8197" max="8197" width="15.42578125" style="590" customWidth="1"/>
    <col min="8198" max="8198" width="13.7109375" style="590" customWidth="1"/>
    <col min="8199" max="8199" width="12.140625" style="590" customWidth="1"/>
    <col min="8200" max="8200" width="11.5703125" style="590" customWidth="1"/>
    <col min="8201" max="8201" width="15" style="590" customWidth="1"/>
    <col min="8202" max="8202" width="17" style="590" customWidth="1"/>
    <col min="8203" max="8203" width="15.85546875" style="590" customWidth="1"/>
    <col min="8204" max="8204" width="19.28515625" style="590" customWidth="1"/>
    <col min="8205" max="8205" width="19.5703125" style="590" customWidth="1"/>
    <col min="8206" max="8206" width="14.7109375" style="590" customWidth="1"/>
    <col min="8207" max="8207" width="16.85546875" style="590" customWidth="1"/>
    <col min="8208" max="8208" width="17.5703125" style="590" customWidth="1"/>
    <col min="8209" max="8209" width="17.42578125" style="590" customWidth="1"/>
    <col min="8210" max="8210" width="16.42578125" style="590" customWidth="1"/>
    <col min="8211" max="8211" width="15.7109375" style="590" customWidth="1"/>
    <col min="8212" max="8212" width="16.85546875" style="590" customWidth="1"/>
    <col min="8213" max="8213" width="19" style="590" customWidth="1"/>
    <col min="8214" max="8214" width="13.42578125" style="590" customWidth="1"/>
    <col min="8215" max="8215" width="22" style="590" customWidth="1"/>
    <col min="8216" max="8216" width="22.28515625" style="590" customWidth="1"/>
    <col min="8217" max="8217" width="20.5703125" style="590" customWidth="1"/>
    <col min="8218" max="8218" width="7.7109375" style="590" customWidth="1"/>
    <col min="8219" max="8219" width="7" style="590" customWidth="1"/>
    <col min="8220" max="8220" width="21.42578125" style="590" customWidth="1"/>
    <col min="8221" max="8221" width="32.28515625" style="590" customWidth="1"/>
    <col min="8222" max="8222" width="32" style="590" customWidth="1"/>
    <col min="8223" max="8223" width="27.85546875" style="590" customWidth="1"/>
    <col min="8224" max="8224" width="30" style="590" customWidth="1"/>
    <col min="8225" max="8225" width="19.7109375" style="590" customWidth="1"/>
    <col min="8226" max="8226" width="19.28515625" style="590" customWidth="1"/>
    <col min="8227" max="8227" width="17" style="590" customWidth="1"/>
    <col min="8228" max="8448" width="32.42578125" style="590"/>
    <col min="8449" max="8449" width="12.42578125" style="590" bestFit="1" customWidth="1"/>
    <col min="8450" max="8450" width="91.140625" style="590" customWidth="1"/>
    <col min="8451" max="8451" width="44.5703125" style="590" customWidth="1"/>
    <col min="8452" max="8452" width="19.7109375" style="590" customWidth="1"/>
    <col min="8453" max="8453" width="15.42578125" style="590" customWidth="1"/>
    <col min="8454" max="8454" width="13.7109375" style="590" customWidth="1"/>
    <col min="8455" max="8455" width="12.140625" style="590" customWidth="1"/>
    <col min="8456" max="8456" width="11.5703125" style="590" customWidth="1"/>
    <col min="8457" max="8457" width="15" style="590" customWidth="1"/>
    <col min="8458" max="8458" width="17" style="590" customWidth="1"/>
    <col min="8459" max="8459" width="15.85546875" style="590" customWidth="1"/>
    <col min="8460" max="8460" width="19.28515625" style="590" customWidth="1"/>
    <col min="8461" max="8461" width="19.5703125" style="590" customWidth="1"/>
    <col min="8462" max="8462" width="14.7109375" style="590" customWidth="1"/>
    <col min="8463" max="8463" width="16.85546875" style="590" customWidth="1"/>
    <col min="8464" max="8464" width="17.5703125" style="590" customWidth="1"/>
    <col min="8465" max="8465" width="17.42578125" style="590" customWidth="1"/>
    <col min="8466" max="8466" width="16.42578125" style="590" customWidth="1"/>
    <col min="8467" max="8467" width="15.7109375" style="590" customWidth="1"/>
    <col min="8468" max="8468" width="16.85546875" style="590" customWidth="1"/>
    <col min="8469" max="8469" width="19" style="590" customWidth="1"/>
    <col min="8470" max="8470" width="13.42578125" style="590" customWidth="1"/>
    <col min="8471" max="8471" width="22" style="590" customWidth="1"/>
    <col min="8472" max="8472" width="22.28515625" style="590" customWidth="1"/>
    <col min="8473" max="8473" width="20.5703125" style="590" customWidth="1"/>
    <col min="8474" max="8474" width="7.7109375" style="590" customWidth="1"/>
    <col min="8475" max="8475" width="7" style="590" customWidth="1"/>
    <col min="8476" max="8476" width="21.42578125" style="590" customWidth="1"/>
    <col min="8477" max="8477" width="32.28515625" style="590" customWidth="1"/>
    <col min="8478" max="8478" width="32" style="590" customWidth="1"/>
    <col min="8479" max="8479" width="27.85546875" style="590" customWidth="1"/>
    <col min="8480" max="8480" width="30" style="590" customWidth="1"/>
    <col min="8481" max="8481" width="19.7109375" style="590" customWidth="1"/>
    <col min="8482" max="8482" width="19.28515625" style="590" customWidth="1"/>
    <col min="8483" max="8483" width="17" style="590" customWidth="1"/>
    <col min="8484" max="8704" width="32.42578125" style="590"/>
    <col min="8705" max="8705" width="12.42578125" style="590" bestFit="1" customWidth="1"/>
    <col min="8706" max="8706" width="91.140625" style="590" customWidth="1"/>
    <col min="8707" max="8707" width="44.5703125" style="590" customWidth="1"/>
    <col min="8708" max="8708" width="19.7109375" style="590" customWidth="1"/>
    <col min="8709" max="8709" width="15.42578125" style="590" customWidth="1"/>
    <col min="8710" max="8710" width="13.7109375" style="590" customWidth="1"/>
    <col min="8711" max="8711" width="12.140625" style="590" customWidth="1"/>
    <col min="8712" max="8712" width="11.5703125" style="590" customWidth="1"/>
    <col min="8713" max="8713" width="15" style="590" customWidth="1"/>
    <col min="8714" max="8714" width="17" style="590" customWidth="1"/>
    <col min="8715" max="8715" width="15.85546875" style="590" customWidth="1"/>
    <col min="8716" max="8716" width="19.28515625" style="590" customWidth="1"/>
    <col min="8717" max="8717" width="19.5703125" style="590" customWidth="1"/>
    <col min="8718" max="8718" width="14.7109375" style="590" customWidth="1"/>
    <col min="8719" max="8719" width="16.85546875" style="590" customWidth="1"/>
    <col min="8720" max="8720" width="17.5703125" style="590" customWidth="1"/>
    <col min="8721" max="8721" width="17.42578125" style="590" customWidth="1"/>
    <col min="8722" max="8722" width="16.42578125" style="590" customWidth="1"/>
    <col min="8723" max="8723" width="15.7109375" style="590" customWidth="1"/>
    <col min="8724" max="8724" width="16.85546875" style="590" customWidth="1"/>
    <col min="8725" max="8725" width="19" style="590" customWidth="1"/>
    <col min="8726" max="8726" width="13.42578125" style="590" customWidth="1"/>
    <col min="8727" max="8727" width="22" style="590" customWidth="1"/>
    <col min="8728" max="8728" width="22.28515625" style="590" customWidth="1"/>
    <col min="8729" max="8729" width="20.5703125" style="590" customWidth="1"/>
    <col min="8730" max="8730" width="7.7109375" style="590" customWidth="1"/>
    <col min="8731" max="8731" width="7" style="590" customWidth="1"/>
    <col min="8732" max="8732" width="21.42578125" style="590" customWidth="1"/>
    <col min="8733" max="8733" width="32.28515625" style="590" customWidth="1"/>
    <col min="8734" max="8734" width="32" style="590" customWidth="1"/>
    <col min="8735" max="8735" width="27.85546875" style="590" customWidth="1"/>
    <col min="8736" max="8736" width="30" style="590" customWidth="1"/>
    <col min="8737" max="8737" width="19.7109375" style="590" customWidth="1"/>
    <col min="8738" max="8738" width="19.28515625" style="590" customWidth="1"/>
    <col min="8739" max="8739" width="17" style="590" customWidth="1"/>
    <col min="8740" max="8960" width="32.42578125" style="590"/>
    <col min="8961" max="8961" width="12.42578125" style="590" bestFit="1" customWidth="1"/>
    <col min="8962" max="8962" width="91.140625" style="590" customWidth="1"/>
    <col min="8963" max="8963" width="44.5703125" style="590" customWidth="1"/>
    <col min="8964" max="8964" width="19.7109375" style="590" customWidth="1"/>
    <col min="8965" max="8965" width="15.42578125" style="590" customWidth="1"/>
    <col min="8966" max="8966" width="13.7109375" style="590" customWidth="1"/>
    <col min="8967" max="8967" width="12.140625" style="590" customWidth="1"/>
    <col min="8968" max="8968" width="11.5703125" style="590" customWidth="1"/>
    <col min="8969" max="8969" width="15" style="590" customWidth="1"/>
    <col min="8970" max="8970" width="17" style="590" customWidth="1"/>
    <col min="8971" max="8971" width="15.85546875" style="590" customWidth="1"/>
    <col min="8972" max="8972" width="19.28515625" style="590" customWidth="1"/>
    <col min="8973" max="8973" width="19.5703125" style="590" customWidth="1"/>
    <col min="8974" max="8974" width="14.7109375" style="590" customWidth="1"/>
    <col min="8975" max="8975" width="16.85546875" style="590" customWidth="1"/>
    <col min="8976" max="8976" width="17.5703125" style="590" customWidth="1"/>
    <col min="8977" max="8977" width="17.42578125" style="590" customWidth="1"/>
    <col min="8978" max="8978" width="16.42578125" style="590" customWidth="1"/>
    <col min="8979" max="8979" width="15.7109375" style="590" customWidth="1"/>
    <col min="8980" max="8980" width="16.85546875" style="590" customWidth="1"/>
    <col min="8981" max="8981" width="19" style="590" customWidth="1"/>
    <col min="8982" max="8982" width="13.42578125" style="590" customWidth="1"/>
    <col min="8983" max="8983" width="22" style="590" customWidth="1"/>
    <col min="8984" max="8984" width="22.28515625" style="590" customWidth="1"/>
    <col min="8985" max="8985" width="20.5703125" style="590" customWidth="1"/>
    <col min="8986" max="8986" width="7.7109375" style="590" customWidth="1"/>
    <col min="8987" max="8987" width="7" style="590" customWidth="1"/>
    <col min="8988" max="8988" width="21.42578125" style="590" customWidth="1"/>
    <col min="8989" max="8989" width="32.28515625" style="590" customWidth="1"/>
    <col min="8990" max="8990" width="32" style="590" customWidth="1"/>
    <col min="8991" max="8991" width="27.85546875" style="590" customWidth="1"/>
    <col min="8992" max="8992" width="30" style="590" customWidth="1"/>
    <col min="8993" max="8993" width="19.7109375" style="590" customWidth="1"/>
    <col min="8994" max="8994" width="19.28515625" style="590" customWidth="1"/>
    <col min="8995" max="8995" width="17" style="590" customWidth="1"/>
    <col min="8996" max="9216" width="32.42578125" style="590"/>
    <col min="9217" max="9217" width="12.42578125" style="590" bestFit="1" customWidth="1"/>
    <col min="9218" max="9218" width="91.140625" style="590" customWidth="1"/>
    <col min="9219" max="9219" width="44.5703125" style="590" customWidth="1"/>
    <col min="9220" max="9220" width="19.7109375" style="590" customWidth="1"/>
    <col min="9221" max="9221" width="15.42578125" style="590" customWidth="1"/>
    <col min="9222" max="9222" width="13.7109375" style="590" customWidth="1"/>
    <col min="9223" max="9223" width="12.140625" style="590" customWidth="1"/>
    <col min="9224" max="9224" width="11.5703125" style="590" customWidth="1"/>
    <col min="9225" max="9225" width="15" style="590" customWidth="1"/>
    <col min="9226" max="9226" width="17" style="590" customWidth="1"/>
    <col min="9227" max="9227" width="15.85546875" style="590" customWidth="1"/>
    <col min="9228" max="9228" width="19.28515625" style="590" customWidth="1"/>
    <col min="9229" max="9229" width="19.5703125" style="590" customWidth="1"/>
    <col min="9230" max="9230" width="14.7109375" style="590" customWidth="1"/>
    <col min="9231" max="9231" width="16.85546875" style="590" customWidth="1"/>
    <col min="9232" max="9232" width="17.5703125" style="590" customWidth="1"/>
    <col min="9233" max="9233" width="17.42578125" style="590" customWidth="1"/>
    <col min="9234" max="9234" width="16.42578125" style="590" customWidth="1"/>
    <col min="9235" max="9235" width="15.7109375" style="590" customWidth="1"/>
    <col min="9236" max="9236" width="16.85546875" style="590" customWidth="1"/>
    <col min="9237" max="9237" width="19" style="590" customWidth="1"/>
    <col min="9238" max="9238" width="13.42578125" style="590" customWidth="1"/>
    <col min="9239" max="9239" width="22" style="590" customWidth="1"/>
    <col min="9240" max="9240" width="22.28515625" style="590" customWidth="1"/>
    <col min="9241" max="9241" width="20.5703125" style="590" customWidth="1"/>
    <col min="9242" max="9242" width="7.7109375" style="590" customWidth="1"/>
    <col min="9243" max="9243" width="7" style="590" customWidth="1"/>
    <col min="9244" max="9244" width="21.42578125" style="590" customWidth="1"/>
    <col min="9245" max="9245" width="32.28515625" style="590" customWidth="1"/>
    <col min="9246" max="9246" width="32" style="590" customWidth="1"/>
    <col min="9247" max="9247" width="27.85546875" style="590" customWidth="1"/>
    <col min="9248" max="9248" width="30" style="590" customWidth="1"/>
    <col min="9249" max="9249" width="19.7109375" style="590" customWidth="1"/>
    <col min="9250" max="9250" width="19.28515625" style="590" customWidth="1"/>
    <col min="9251" max="9251" width="17" style="590" customWidth="1"/>
    <col min="9252" max="9472" width="32.42578125" style="590"/>
    <col min="9473" max="9473" width="12.42578125" style="590" bestFit="1" customWidth="1"/>
    <col min="9474" max="9474" width="91.140625" style="590" customWidth="1"/>
    <col min="9475" max="9475" width="44.5703125" style="590" customWidth="1"/>
    <col min="9476" max="9476" width="19.7109375" style="590" customWidth="1"/>
    <col min="9477" max="9477" width="15.42578125" style="590" customWidth="1"/>
    <col min="9478" max="9478" width="13.7109375" style="590" customWidth="1"/>
    <col min="9479" max="9479" width="12.140625" style="590" customWidth="1"/>
    <col min="9480" max="9480" width="11.5703125" style="590" customWidth="1"/>
    <col min="9481" max="9481" width="15" style="590" customWidth="1"/>
    <col min="9482" max="9482" width="17" style="590" customWidth="1"/>
    <col min="9483" max="9483" width="15.85546875" style="590" customWidth="1"/>
    <col min="9484" max="9484" width="19.28515625" style="590" customWidth="1"/>
    <col min="9485" max="9485" width="19.5703125" style="590" customWidth="1"/>
    <col min="9486" max="9486" width="14.7109375" style="590" customWidth="1"/>
    <col min="9487" max="9487" width="16.85546875" style="590" customWidth="1"/>
    <col min="9488" max="9488" width="17.5703125" style="590" customWidth="1"/>
    <col min="9489" max="9489" width="17.42578125" style="590" customWidth="1"/>
    <col min="9490" max="9490" width="16.42578125" style="590" customWidth="1"/>
    <col min="9491" max="9491" width="15.7109375" style="590" customWidth="1"/>
    <col min="9492" max="9492" width="16.85546875" style="590" customWidth="1"/>
    <col min="9493" max="9493" width="19" style="590" customWidth="1"/>
    <col min="9494" max="9494" width="13.42578125" style="590" customWidth="1"/>
    <col min="9495" max="9495" width="22" style="590" customWidth="1"/>
    <col min="9496" max="9496" width="22.28515625" style="590" customWidth="1"/>
    <col min="9497" max="9497" width="20.5703125" style="590" customWidth="1"/>
    <col min="9498" max="9498" width="7.7109375" style="590" customWidth="1"/>
    <col min="9499" max="9499" width="7" style="590" customWidth="1"/>
    <col min="9500" max="9500" width="21.42578125" style="590" customWidth="1"/>
    <col min="9501" max="9501" width="32.28515625" style="590" customWidth="1"/>
    <col min="9502" max="9502" width="32" style="590" customWidth="1"/>
    <col min="9503" max="9503" width="27.85546875" style="590" customWidth="1"/>
    <col min="9504" max="9504" width="30" style="590" customWidth="1"/>
    <col min="9505" max="9505" width="19.7109375" style="590" customWidth="1"/>
    <col min="9506" max="9506" width="19.28515625" style="590" customWidth="1"/>
    <col min="9507" max="9507" width="17" style="590" customWidth="1"/>
    <col min="9508" max="9728" width="32.42578125" style="590"/>
    <col min="9729" max="9729" width="12.42578125" style="590" bestFit="1" customWidth="1"/>
    <col min="9730" max="9730" width="91.140625" style="590" customWidth="1"/>
    <col min="9731" max="9731" width="44.5703125" style="590" customWidth="1"/>
    <col min="9732" max="9732" width="19.7109375" style="590" customWidth="1"/>
    <col min="9733" max="9733" width="15.42578125" style="590" customWidth="1"/>
    <col min="9734" max="9734" width="13.7109375" style="590" customWidth="1"/>
    <col min="9735" max="9735" width="12.140625" style="590" customWidth="1"/>
    <col min="9736" max="9736" width="11.5703125" style="590" customWidth="1"/>
    <col min="9737" max="9737" width="15" style="590" customWidth="1"/>
    <col min="9738" max="9738" width="17" style="590" customWidth="1"/>
    <col min="9739" max="9739" width="15.85546875" style="590" customWidth="1"/>
    <col min="9740" max="9740" width="19.28515625" style="590" customWidth="1"/>
    <col min="9741" max="9741" width="19.5703125" style="590" customWidth="1"/>
    <col min="9742" max="9742" width="14.7109375" style="590" customWidth="1"/>
    <col min="9743" max="9743" width="16.85546875" style="590" customWidth="1"/>
    <col min="9744" max="9744" width="17.5703125" style="590" customWidth="1"/>
    <col min="9745" max="9745" width="17.42578125" style="590" customWidth="1"/>
    <col min="9746" max="9746" width="16.42578125" style="590" customWidth="1"/>
    <col min="9747" max="9747" width="15.7109375" style="590" customWidth="1"/>
    <col min="9748" max="9748" width="16.85546875" style="590" customWidth="1"/>
    <col min="9749" max="9749" width="19" style="590" customWidth="1"/>
    <col min="9750" max="9750" width="13.42578125" style="590" customWidth="1"/>
    <col min="9751" max="9751" width="22" style="590" customWidth="1"/>
    <col min="9752" max="9752" width="22.28515625" style="590" customWidth="1"/>
    <col min="9753" max="9753" width="20.5703125" style="590" customWidth="1"/>
    <col min="9754" max="9754" width="7.7109375" style="590" customWidth="1"/>
    <col min="9755" max="9755" width="7" style="590" customWidth="1"/>
    <col min="9756" max="9756" width="21.42578125" style="590" customWidth="1"/>
    <col min="9757" max="9757" width="32.28515625" style="590" customWidth="1"/>
    <col min="9758" max="9758" width="32" style="590" customWidth="1"/>
    <col min="9759" max="9759" width="27.85546875" style="590" customWidth="1"/>
    <col min="9760" max="9760" width="30" style="590" customWidth="1"/>
    <col min="9761" max="9761" width="19.7109375" style="590" customWidth="1"/>
    <col min="9762" max="9762" width="19.28515625" style="590" customWidth="1"/>
    <col min="9763" max="9763" width="17" style="590" customWidth="1"/>
    <col min="9764" max="9984" width="32.42578125" style="590"/>
    <col min="9985" max="9985" width="12.42578125" style="590" bestFit="1" customWidth="1"/>
    <col min="9986" max="9986" width="91.140625" style="590" customWidth="1"/>
    <col min="9987" max="9987" width="44.5703125" style="590" customWidth="1"/>
    <col min="9988" max="9988" width="19.7109375" style="590" customWidth="1"/>
    <col min="9989" max="9989" width="15.42578125" style="590" customWidth="1"/>
    <col min="9990" max="9990" width="13.7109375" style="590" customWidth="1"/>
    <col min="9991" max="9991" width="12.140625" style="590" customWidth="1"/>
    <col min="9992" max="9992" width="11.5703125" style="590" customWidth="1"/>
    <col min="9993" max="9993" width="15" style="590" customWidth="1"/>
    <col min="9994" max="9994" width="17" style="590" customWidth="1"/>
    <col min="9995" max="9995" width="15.85546875" style="590" customWidth="1"/>
    <col min="9996" max="9996" width="19.28515625" style="590" customWidth="1"/>
    <col min="9997" max="9997" width="19.5703125" style="590" customWidth="1"/>
    <col min="9998" max="9998" width="14.7109375" style="590" customWidth="1"/>
    <col min="9999" max="9999" width="16.85546875" style="590" customWidth="1"/>
    <col min="10000" max="10000" width="17.5703125" style="590" customWidth="1"/>
    <col min="10001" max="10001" width="17.42578125" style="590" customWidth="1"/>
    <col min="10002" max="10002" width="16.42578125" style="590" customWidth="1"/>
    <col min="10003" max="10003" width="15.7109375" style="590" customWidth="1"/>
    <col min="10004" max="10004" width="16.85546875" style="590" customWidth="1"/>
    <col min="10005" max="10005" width="19" style="590" customWidth="1"/>
    <col min="10006" max="10006" width="13.42578125" style="590" customWidth="1"/>
    <col min="10007" max="10007" width="22" style="590" customWidth="1"/>
    <col min="10008" max="10008" width="22.28515625" style="590" customWidth="1"/>
    <col min="10009" max="10009" width="20.5703125" style="590" customWidth="1"/>
    <col min="10010" max="10010" width="7.7109375" style="590" customWidth="1"/>
    <col min="10011" max="10011" width="7" style="590" customWidth="1"/>
    <col min="10012" max="10012" width="21.42578125" style="590" customWidth="1"/>
    <col min="10013" max="10013" width="32.28515625" style="590" customWidth="1"/>
    <col min="10014" max="10014" width="32" style="590" customWidth="1"/>
    <col min="10015" max="10015" width="27.85546875" style="590" customWidth="1"/>
    <col min="10016" max="10016" width="30" style="590" customWidth="1"/>
    <col min="10017" max="10017" width="19.7109375" style="590" customWidth="1"/>
    <col min="10018" max="10018" width="19.28515625" style="590" customWidth="1"/>
    <col min="10019" max="10019" width="17" style="590" customWidth="1"/>
    <col min="10020" max="10240" width="32.42578125" style="590"/>
    <col min="10241" max="10241" width="12.42578125" style="590" bestFit="1" customWidth="1"/>
    <col min="10242" max="10242" width="91.140625" style="590" customWidth="1"/>
    <col min="10243" max="10243" width="44.5703125" style="590" customWidth="1"/>
    <col min="10244" max="10244" width="19.7109375" style="590" customWidth="1"/>
    <col min="10245" max="10245" width="15.42578125" style="590" customWidth="1"/>
    <col min="10246" max="10246" width="13.7109375" style="590" customWidth="1"/>
    <col min="10247" max="10247" width="12.140625" style="590" customWidth="1"/>
    <col min="10248" max="10248" width="11.5703125" style="590" customWidth="1"/>
    <col min="10249" max="10249" width="15" style="590" customWidth="1"/>
    <col min="10250" max="10250" width="17" style="590" customWidth="1"/>
    <col min="10251" max="10251" width="15.85546875" style="590" customWidth="1"/>
    <col min="10252" max="10252" width="19.28515625" style="590" customWidth="1"/>
    <col min="10253" max="10253" width="19.5703125" style="590" customWidth="1"/>
    <col min="10254" max="10254" width="14.7109375" style="590" customWidth="1"/>
    <col min="10255" max="10255" width="16.85546875" style="590" customWidth="1"/>
    <col min="10256" max="10256" width="17.5703125" style="590" customWidth="1"/>
    <col min="10257" max="10257" width="17.42578125" style="590" customWidth="1"/>
    <col min="10258" max="10258" width="16.42578125" style="590" customWidth="1"/>
    <col min="10259" max="10259" width="15.7109375" style="590" customWidth="1"/>
    <col min="10260" max="10260" width="16.85546875" style="590" customWidth="1"/>
    <col min="10261" max="10261" width="19" style="590" customWidth="1"/>
    <col min="10262" max="10262" width="13.42578125" style="590" customWidth="1"/>
    <col min="10263" max="10263" width="22" style="590" customWidth="1"/>
    <col min="10264" max="10264" width="22.28515625" style="590" customWidth="1"/>
    <col min="10265" max="10265" width="20.5703125" style="590" customWidth="1"/>
    <col min="10266" max="10266" width="7.7109375" style="590" customWidth="1"/>
    <col min="10267" max="10267" width="7" style="590" customWidth="1"/>
    <col min="10268" max="10268" width="21.42578125" style="590" customWidth="1"/>
    <col min="10269" max="10269" width="32.28515625" style="590" customWidth="1"/>
    <col min="10270" max="10270" width="32" style="590" customWidth="1"/>
    <col min="10271" max="10271" width="27.85546875" style="590" customWidth="1"/>
    <col min="10272" max="10272" width="30" style="590" customWidth="1"/>
    <col min="10273" max="10273" width="19.7109375" style="590" customWidth="1"/>
    <col min="10274" max="10274" width="19.28515625" style="590" customWidth="1"/>
    <col min="10275" max="10275" width="17" style="590" customWidth="1"/>
    <col min="10276" max="10496" width="32.42578125" style="590"/>
    <col min="10497" max="10497" width="12.42578125" style="590" bestFit="1" customWidth="1"/>
    <col min="10498" max="10498" width="91.140625" style="590" customWidth="1"/>
    <col min="10499" max="10499" width="44.5703125" style="590" customWidth="1"/>
    <col min="10500" max="10500" width="19.7109375" style="590" customWidth="1"/>
    <col min="10501" max="10501" width="15.42578125" style="590" customWidth="1"/>
    <col min="10502" max="10502" width="13.7109375" style="590" customWidth="1"/>
    <col min="10503" max="10503" width="12.140625" style="590" customWidth="1"/>
    <col min="10504" max="10504" width="11.5703125" style="590" customWidth="1"/>
    <col min="10505" max="10505" width="15" style="590" customWidth="1"/>
    <col min="10506" max="10506" width="17" style="590" customWidth="1"/>
    <col min="10507" max="10507" width="15.85546875" style="590" customWidth="1"/>
    <col min="10508" max="10508" width="19.28515625" style="590" customWidth="1"/>
    <col min="10509" max="10509" width="19.5703125" style="590" customWidth="1"/>
    <col min="10510" max="10510" width="14.7109375" style="590" customWidth="1"/>
    <col min="10511" max="10511" width="16.85546875" style="590" customWidth="1"/>
    <col min="10512" max="10512" width="17.5703125" style="590" customWidth="1"/>
    <col min="10513" max="10513" width="17.42578125" style="590" customWidth="1"/>
    <col min="10514" max="10514" width="16.42578125" style="590" customWidth="1"/>
    <col min="10515" max="10515" width="15.7109375" style="590" customWidth="1"/>
    <col min="10516" max="10516" width="16.85546875" style="590" customWidth="1"/>
    <col min="10517" max="10517" width="19" style="590" customWidth="1"/>
    <col min="10518" max="10518" width="13.42578125" style="590" customWidth="1"/>
    <col min="10519" max="10519" width="22" style="590" customWidth="1"/>
    <col min="10520" max="10520" width="22.28515625" style="590" customWidth="1"/>
    <col min="10521" max="10521" width="20.5703125" style="590" customWidth="1"/>
    <col min="10522" max="10522" width="7.7109375" style="590" customWidth="1"/>
    <col min="10523" max="10523" width="7" style="590" customWidth="1"/>
    <col min="10524" max="10524" width="21.42578125" style="590" customWidth="1"/>
    <col min="10525" max="10525" width="32.28515625" style="590" customWidth="1"/>
    <col min="10526" max="10526" width="32" style="590" customWidth="1"/>
    <col min="10527" max="10527" width="27.85546875" style="590" customWidth="1"/>
    <col min="10528" max="10528" width="30" style="590" customWidth="1"/>
    <col min="10529" max="10529" width="19.7109375" style="590" customWidth="1"/>
    <col min="10530" max="10530" width="19.28515625" style="590" customWidth="1"/>
    <col min="10531" max="10531" width="17" style="590" customWidth="1"/>
    <col min="10532" max="10752" width="32.42578125" style="590"/>
    <col min="10753" max="10753" width="12.42578125" style="590" bestFit="1" customWidth="1"/>
    <col min="10754" max="10754" width="91.140625" style="590" customWidth="1"/>
    <col min="10755" max="10755" width="44.5703125" style="590" customWidth="1"/>
    <col min="10756" max="10756" width="19.7109375" style="590" customWidth="1"/>
    <col min="10757" max="10757" width="15.42578125" style="590" customWidth="1"/>
    <col min="10758" max="10758" width="13.7109375" style="590" customWidth="1"/>
    <col min="10759" max="10759" width="12.140625" style="590" customWidth="1"/>
    <col min="10760" max="10760" width="11.5703125" style="590" customWidth="1"/>
    <col min="10761" max="10761" width="15" style="590" customWidth="1"/>
    <col min="10762" max="10762" width="17" style="590" customWidth="1"/>
    <col min="10763" max="10763" width="15.85546875" style="590" customWidth="1"/>
    <col min="10764" max="10764" width="19.28515625" style="590" customWidth="1"/>
    <col min="10765" max="10765" width="19.5703125" style="590" customWidth="1"/>
    <col min="10766" max="10766" width="14.7109375" style="590" customWidth="1"/>
    <col min="10767" max="10767" width="16.85546875" style="590" customWidth="1"/>
    <col min="10768" max="10768" width="17.5703125" style="590" customWidth="1"/>
    <col min="10769" max="10769" width="17.42578125" style="590" customWidth="1"/>
    <col min="10770" max="10770" width="16.42578125" style="590" customWidth="1"/>
    <col min="10771" max="10771" width="15.7109375" style="590" customWidth="1"/>
    <col min="10772" max="10772" width="16.85546875" style="590" customWidth="1"/>
    <col min="10773" max="10773" width="19" style="590" customWidth="1"/>
    <col min="10774" max="10774" width="13.42578125" style="590" customWidth="1"/>
    <col min="10775" max="10775" width="22" style="590" customWidth="1"/>
    <col min="10776" max="10776" width="22.28515625" style="590" customWidth="1"/>
    <col min="10777" max="10777" width="20.5703125" style="590" customWidth="1"/>
    <col min="10778" max="10778" width="7.7109375" style="590" customWidth="1"/>
    <col min="10779" max="10779" width="7" style="590" customWidth="1"/>
    <col min="10780" max="10780" width="21.42578125" style="590" customWidth="1"/>
    <col min="10781" max="10781" width="32.28515625" style="590" customWidth="1"/>
    <col min="10782" max="10782" width="32" style="590" customWidth="1"/>
    <col min="10783" max="10783" width="27.85546875" style="590" customWidth="1"/>
    <col min="10784" max="10784" width="30" style="590" customWidth="1"/>
    <col min="10785" max="10785" width="19.7109375" style="590" customWidth="1"/>
    <col min="10786" max="10786" width="19.28515625" style="590" customWidth="1"/>
    <col min="10787" max="10787" width="17" style="590" customWidth="1"/>
    <col min="10788" max="11008" width="32.42578125" style="590"/>
    <col min="11009" max="11009" width="12.42578125" style="590" bestFit="1" customWidth="1"/>
    <col min="11010" max="11010" width="91.140625" style="590" customWidth="1"/>
    <col min="11011" max="11011" width="44.5703125" style="590" customWidth="1"/>
    <col min="11012" max="11012" width="19.7109375" style="590" customWidth="1"/>
    <col min="11013" max="11013" width="15.42578125" style="590" customWidth="1"/>
    <col min="11014" max="11014" width="13.7109375" style="590" customWidth="1"/>
    <col min="11015" max="11015" width="12.140625" style="590" customWidth="1"/>
    <col min="11016" max="11016" width="11.5703125" style="590" customWidth="1"/>
    <col min="11017" max="11017" width="15" style="590" customWidth="1"/>
    <col min="11018" max="11018" width="17" style="590" customWidth="1"/>
    <col min="11019" max="11019" width="15.85546875" style="590" customWidth="1"/>
    <col min="11020" max="11020" width="19.28515625" style="590" customWidth="1"/>
    <col min="11021" max="11021" width="19.5703125" style="590" customWidth="1"/>
    <col min="11022" max="11022" width="14.7109375" style="590" customWidth="1"/>
    <col min="11023" max="11023" width="16.85546875" style="590" customWidth="1"/>
    <col min="11024" max="11024" width="17.5703125" style="590" customWidth="1"/>
    <col min="11025" max="11025" width="17.42578125" style="590" customWidth="1"/>
    <col min="11026" max="11026" width="16.42578125" style="590" customWidth="1"/>
    <col min="11027" max="11027" width="15.7109375" style="590" customWidth="1"/>
    <col min="11028" max="11028" width="16.85546875" style="590" customWidth="1"/>
    <col min="11029" max="11029" width="19" style="590" customWidth="1"/>
    <col min="11030" max="11030" width="13.42578125" style="590" customWidth="1"/>
    <col min="11031" max="11031" width="22" style="590" customWidth="1"/>
    <col min="11032" max="11032" width="22.28515625" style="590" customWidth="1"/>
    <col min="11033" max="11033" width="20.5703125" style="590" customWidth="1"/>
    <col min="11034" max="11034" width="7.7109375" style="590" customWidth="1"/>
    <col min="11035" max="11035" width="7" style="590" customWidth="1"/>
    <col min="11036" max="11036" width="21.42578125" style="590" customWidth="1"/>
    <col min="11037" max="11037" width="32.28515625" style="590" customWidth="1"/>
    <col min="11038" max="11038" width="32" style="590" customWidth="1"/>
    <col min="11039" max="11039" width="27.85546875" style="590" customWidth="1"/>
    <col min="11040" max="11040" width="30" style="590" customWidth="1"/>
    <col min="11041" max="11041" width="19.7109375" style="590" customWidth="1"/>
    <col min="11042" max="11042" width="19.28515625" style="590" customWidth="1"/>
    <col min="11043" max="11043" width="17" style="590" customWidth="1"/>
    <col min="11044" max="11264" width="32.42578125" style="590"/>
    <col min="11265" max="11265" width="12.42578125" style="590" bestFit="1" customWidth="1"/>
    <col min="11266" max="11266" width="91.140625" style="590" customWidth="1"/>
    <col min="11267" max="11267" width="44.5703125" style="590" customWidth="1"/>
    <col min="11268" max="11268" width="19.7109375" style="590" customWidth="1"/>
    <col min="11269" max="11269" width="15.42578125" style="590" customWidth="1"/>
    <col min="11270" max="11270" width="13.7109375" style="590" customWidth="1"/>
    <col min="11271" max="11271" width="12.140625" style="590" customWidth="1"/>
    <col min="11272" max="11272" width="11.5703125" style="590" customWidth="1"/>
    <col min="11273" max="11273" width="15" style="590" customWidth="1"/>
    <col min="11274" max="11274" width="17" style="590" customWidth="1"/>
    <col min="11275" max="11275" width="15.85546875" style="590" customWidth="1"/>
    <col min="11276" max="11276" width="19.28515625" style="590" customWidth="1"/>
    <col min="11277" max="11277" width="19.5703125" style="590" customWidth="1"/>
    <col min="11278" max="11278" width="14.7109375" style="590" customWidth="1"/>
    <col min="11279" max="11279" width="16.85546875" style="590" customWidth="1"/>
    <col min="11280" max="11280" width="17.5703125" style="590" customWidth="1"/>
    <col min="11281" max="11281" width="17.42578125" style="590" customWidth="1"/>
    <col min="11282" max="11282" width="16.42578125" style="590" customWidth="1"/>
    <col min="11283" max="11283" width="15.7109375" style="590" customWidth="1"/>
    <col min="11284" max="11284" width="16.85546875" style="590" customWidth="1"/>
    <col min="11285" max="11285" width="19" style="590" customWidth="1"/>
    <col min="11286" max="11286" width="13.42578125" style="590" customWidth="1"/>
    <col min="11287" max="11287" width="22" style="590" customWidth="1"/>
    <col min="11288" max="11288" width="22.28515625" style="590" customWidth="1"/>
    <col min="11289" max="11289" width="20.5703125" style="590" customWidth="1"/>
    <col min="11290" max="11290" width="7.7109375" style="590" customWidth="1"/>
    <col min="11291" max="11291" width="7" style="590" customWidth="1"/>
    <col min="11292" max="11292" width="21.42578125" style="590" customWidth="1"/>
    <col min="11293" max="11293" width="32.28515625" style="590" customWidth="1"/>
    <col min="11294" max="11294" width="32" style="590" customWidth="1"/>
    <col min="11295" max="11295" width="27.85546875" style="590" customWidth="1"/>
    <col min="11296" max="11296" width="30" style="590" customWidth="1"/>
    <col min="11297" max="11297" width="19.7109375" style="590" customWidth="1"/>
    <col min="11298" max="11298" width="19.28515625" style="590" customWidth="1"/>
    <col min="11299" max="11299" width="17" style="590" customWidth="1"/>
    <col min="11300" max="11520" width="32.42578125" style="590"/>
    <col min="11521" max="11521" width="12.42578125" style="590" bestFit="1" customWidth="1"/>
    <col min="11522" max="11522" width="91.140625" style="590" customWidth="1"/>
    <col min="11523" max="11523" width="44.5703125" style="590" customWidth="1"/>
    <col min="11524" max="11524" width="19.7109375" style="590" customWidth="1"/>
    <col min="11525" max="11525" width="15.42578125" style="590" customWidth="1"/>
    <col min="11526" max="11526" width="13.7109375" style="590" customWidth="1"/>
    <col min="11527" max="11527" width="12.140625" style="590" customWidth="1"/>
    <col min="11528" max="11528" width="11.5703125" style="590" customWidth="1"/>
    <col min="11529" max="11529" width="15" style="590" customWidth="1"/>
    <col min="11530" max="11530" width="17" style="590" customWidth="1"/>
    <col min="11531" max="11531" width="15.85546875" style="590" customWidth="1"/>
    <col min="11532" max="11532" width="19.28515625" style="590" customWidth="1"/>
    <col min="11533" max="11533" width="19.5703125" style="590" customWidth="1"/>
    <col min="11534" max="11534" width="14.7109375" style="590" customWidth="1"/>
    <col min="11535" max="11535" width="16.85546875" style="590" customWidth="1"/>
    <col min="11536" max="11536" width="17.5703125" style="590" customWidth="1"/>
    <col min="11537" max="11537" width="17.42578125" style="590" customWidth="1"/>
    <col min="11538" max="11538" width="16.42578125" style="590" customWidth="1"/>
    <col min="11539" max="11539" width="15.7109375" style="590" customWidth="1"/>
    <col min="11540" max="11540" width="16.85546875" style="590" customWidth="1"/>
    <col min="11541" max="11541" width="19" style="590" customWidth="1"/>
    <col min="11542" max="11542" width="13.42578125" style="590" customWidth="1"/>
    <col min="11543" max="11543" width="22" style="590" customWidth="1"/>
    <col min="11544" max="11544" width="22.28515625" style="590" customWidth="1"/>
    <col min="11545" max="11545" width="20.5703125" style="590" customWidth="1"/>
    <col min="11546" max="11546" width="7.7109375" style="590" customWidth="1"/>
    <col min="11547" max="11547" width="7" style="590" customWidth="1"/>
    <col min="11548" max="11548" width="21.42578125" style="590" customWidth="1"/>
    <col min="11549" max="11549" width="32.28515625" style="590" customWidth="1"/>
    <col min="11550" max="11550" width="32" style="590" customWidth="1"/>
    <col min="11551" max="11551" width="27.85546875" style="590" customWidth="1"/>
    <col min="11552" max="11552" width="30" style="590" customWidth="1"/>
    <col min="11553" max="11553" width="19.7109375" style="590" customWidth="1"/>
    <col min="11554" max="11554" width="19.28515625" style="590" customWidth="1"/>
    <col min="11555" max="11555" width="17" style="590" customWidth="1"/>
    <col min="11556" max="11776" width="32.42578125" style="590"/>
    <col min="11777" max="11777" width="12.42578125" style="590" bestFit="1" customWidth="1"/>
    <col min="11778" max="11778" width="91.140625" style="590" customWidth="1"/>
    <col min="11779" max="11779" width="44.5703125" style="590" customWidth="1"/>
    <col min="11780" max="11780" width="19.7109375" style="590" customWidth="1"/>
    <col min="11781" max="11781" width="15.42578125" style="590" customWidth="1"/>
    <col min="11782" max="11782" width="13.7109375" style="590" customWidth="1"/>
    <col min="11783" max="11783" width="12.140625" style="590" customWidth="1"/>
    <col min="11784" max="11784" width="11.5703125" style="590" customWidth="1"/>
    <col min="11785" max="11785" width="15" style="590" customWidth="1"/>
    <col min="11786" max="11786" width="17" style="590" customWidth="1"/>
    <col min="11787" max="11787" width="15.85546875" style="590" customWidth="1"/>
    <col min="11788" max="11788" width="19.28515625" style="590" customWidth="1"/>
    <col min="11789" max="11789" width="19.5703125" style="590" customWidth="1"/>
    <col min="11790" max="11790" width="14.7109375" style="590" customWidth="1"/>
    <col min="11791" max="11791" width="16.85546875" style="590" customWidth="1"/>
    <col min="11792" max="11792" width="17.5703125" style="590" customWidth="1"/>
    <col min="11793" max="11793" width="17.42578125" style="590" customWidth="1"/>
    <col min="11794" max="11794" width="16.42578125" style="590" customWidth="1"/>
    <col min="11795" max="11795" width="15.7109375" style="590" customWidth="1"/>
    <col min="11796" max="11796" width="16.85546875" style="590" customWidth="1"/>
    <col min="11797" max="11797" width="19" style="590" customWidth="1"/>
    <col min="11798" max="11798" width="13.42578125" style="590" customWidth="1"/>
    <col min="11799" max="11799" width="22" style="590" customWidth="1"/>
    <col min="11800" max="11800" width="22.28515625" style="590" customWidth="1"/>
    <col min="11801" max="11801" width="20.5703125" style="590" customWidth="1"/>
    <col min="11802" max="11802" width="7.7109375" style="590" customWidth="1"/>
    <col min="11803" max="11803" width="7" style="590" customWidth="1"/>
    <col min="11804" max="11804" width="21.42578125" style="590" customWidth="1"/>
    <col min="11805" max="11805" width="32.28515625" style="590" customWidth="1"/>
    <col min="11806" max="11806" width="32" style="590" customWidth="1"/>
    <col min="11807" max="11807" width="27.85546875" style="590" customWidth="1"/>
    <col min="11808" max="11808" width="30" style="590" customWidth="1"/>
    <col min="11809" max="11809" width="19.7109375" style="590" customWidth="1"/>
    <col min="11810" max="11810" width="19.28515625" style="590" customWidth="1"/>
    <col min="11811" max="11811" width="17" style="590" customWidth="1"/>
    <col min="11812" max="12032" width="32.42578125" style="590"/>
    <col min="12033" max="12033" width="12.42578125" style="590" bestFit="1" customWidth="1"/>
    <col min="12034" max="12034" width="91.140625" style="590" customWidth="1"/>
    <col min="12035" max="12035" width="44.5703125" style="590" customWidth="1"/>
    <col min="12036" max="12036" width="19.7109375" style="590" customWidth="1"/>
    <col min="12037" max="12037" width="15.42578125" style="590" customWidth="1"/>
    <col min="12038" max="12038" width="13.7109375" style="590" customWidth="1"/>
    <col min="12039" max="12039" width="12.140625" style="590" customWidth="1"/>
    <col min="12040" max="12040" width="11.5703125" style="590" customWidth="1"/>
    <col min="12041" max="12041" width="15" style="590" customWidth="1"/>
    <col min="12042" max="12042" width="17" style="590" customWidth="1"/>
    <col min="12043" max="12043" width="15.85546875" style="590" customWidth="1"/>
    <col min="12044" max="12044" width="19.28515625" style="590" customWidth="1"/>
    <col min="12045" max="12045" width="19.5703125" style="590" customWidth="1"/>
    <col min="12046" max="12046" width="14.7109375" style="590" customWidth="1"/>
    <col min="12047" max="12047" width="16.85546875" style="590" customWidth="1"/>
    <col min="12048" max="12048" width="17.5703125" style="590" customWidth="1"/>
    <col min="12049" max="12049" width="17.42578125" style="590" customWidth="1"/>
    <col min="12050" max="12050" width="16.42578125" style="590" customWidth="1"/>
    <col min="12051" max="12051" width="15.7109375" style="590" customWidth="1"/>
    <col min="12052" max="12052" width="16.85546875" style="590" customWidth="1"/>
    <col min="12053" max="12053" width="19" style="590" customWidth="1"/>
    <col min="12054" max="12054" width="13.42578125" style="590" customWidth="1"/>
    <col min="12055" max="12055" width="22" style="590" customWidth="1"/>
    <col min="12056" max="12056" width="22.28515625" style="590" customWidth="1"/>
    <col min="12057" max="12057" width="20.5703125" style="590" customWidth="1"/>
    <col min="12058" max="12058" width="7.7109375" style="590" customWidth="1"/>
    <col min="12059" max="12059" width="7" style="590" customWidth="1"/>
    <col min="12060" max="12060" width="21.42578125" style="590" customWidth="1"/>
    <col min="12061" max="12061" width="32.28515625" style="590" customWidth="1"/>
    <col min="12062" max="12062" width="32" style="590" customWidth="1"/>
    <col min="12063" max="12063" width="27.85546875" style="590" customWidth="1"/>
    <col min="12064" max="12064" width="30" style="590" customWidth="1"/>
    <col min="12065" max="12065" width="19.7109375" style="590" customWidth="1"/>
    <col min="12066" max="12066" width="19.28515625" style="590" customWidth="1"/>
    <col min="12067" max="12067" width="17" style="590" customWidth="1"/>
    <col min="12068" max="12288" width="32.42578125" style="590"/>
    <col min="12289" max="12289" width="12.42578125" style="590" bestFit="1" customWidth="1"/>
    <col min="12290" max="12290" width="91.140625" style="590" customWidth="1"/>
    <col min="12291" max="12291" width="44.5703125" style="590" customWidth="1"/>
    <col min="12292" max="12292" width="19.7109375" style="590" customWidth="1"/>
    <col min="12293" max="12293" width="15.42578125" style="590" customWidth="1"/>
    <col min="12294" max="12294" width="13.7109375" style="590" customWidth="1"/>
    <col min="12295" max="12295" width="12.140625" style="590" customWidth="1"/>
    <col min="12296" max="12296" width="11.5703125" style="590" customWidth="1"/>
    <col min="12297" max="12297" width="15" style="590" customWidth="1"/>
    <col min="12298" max="12298" width="17" style="590" customWidth="1"/>
    <col min="12299" max="12299" width="15.85546875" style="590" customWidth="1"/>
    <col min="12300" max="12300" width="19.28515625" style="590" customWidth="1"/>
    <col min="12301" max="12301" width="19.5703125" style="590" customWidth="1"/>
    <col min="12302" max="12302" width="14.7109375" style="590" customWidth="1"/>
    <col min="12303" max="12303" width="16.85546875" style="590" customWidth="1"/>
    <col min="12304" max="12304" width="17.5703125" style="590" customWidth="1"/>
    <col min="12305" max="12305" width="17.42578125" style="590" customWidth="1"/>
    <col min="12306" max="12306" width="16.42578125" style="590" customWidth="1"/>
    <col min="12307" max="12307" width="15.7109375" style="590" customWidth="1"/>
    <col min="12308" max="12308" width="16.85546875" style="590" customWidth="1"/>
    <col min="12309" max="12309" width="19" style="590" customWidth="1"/>
    <col min="12310" max="12310" width="13.42578125" style="590" customWidth="1"/>
    <col min="12311" max="12311" width="22" style="590" customWidth="1"/>
    <col min="12312" max="12312" width="22.28515625" style="590" customWidth="1"/>
    <col min="12313" max="12313" width="20.5703125" style="590" customWidth="1"/>
    <col min="12314" max="12314" width="7.7109375" style="590" customWidth="1"/>
    <col min="12315" max="12315" width="7" style="590" customWidth="1"/>
    <col min="12316" max="12316" width="21.42578125" style="590" customWidth="1"/>
    <col min="12317" max="12317" width="32.28515625" style="590" customWidth="1"/>
    <col min="12318" max="12318" width="32" style="590" customWidth="1"/>
    <col min="12319" max="12319" width="27.85546875" style="590" customWidth="1"/>
    <col min="12320" max="12320" width="30" style="590" customWidth="1"/>
    <col min="12321" max="12321" width="19.7109375" style="590" customWidth="1"/>
    <col min="12322" max="12322" width="19.28515625" style="590" customWidth="1"/>
    <col min="12323" max="12323" width="17" style="590" customWidth="1"/>
    <col min="12324" max="12544" width="32.42578125" style="590"/>
    <col min="12545" max="12545" width="12.42578125" style="590" bestFit="1" customWidth="1"/>
    <col min="12546" max="12546" width="91.140625" style="590" customWidth="1"/>
    <col min="12547" max="12547" width="44.5703125" style="590" customWidth="1"/>
    <col min="12548" max="12548" width="19.7109375" style="590" customWidth="1"/>
    <col min="12549" max="12549" width="15.42578125" style="590" customWidth="1"/>
    <col min="12550" max="12550" width="13.7109375" style="590" customWidth="1"/>
    <col min="12551" max="12551" width="12.140625" style="590" customWidth="1"/>
    <col min="12552" max="12552" width="11.5703125" style="590" customWidth="1"/>
    <col min="12553" max="12553" width="15" style="590" customWidth="1"/>
    <col min="12554" max="12554" width="17" style="590" customWidth="1"/>
    <col min="12555" max="12555" width="15.85546875" style="590" customWidth="1"/>
    <col min="12556" max="12556" width="19.28515625" style="590" customWidth="1"/>
    <col min="12557" max="12557" width="19.5703125" style="590" customWidth="1"/>
    <col min="12558" max="12558" width="14.7109375" style="590" customWidth="1"/>
    <col min="12559" max="12559" width="16.85546875" style="590" customWidth="1"/>
    <col min="12560" max="12560" width="17.5703125" style="590" customWidth="1"/>
    <col min="12561" max="12561" width="17.42578125" style="590" customWidth="1"/>
    <col min="12562" max="12562" width="16.42578125" style="590" customWidth="1"/>
    <col min="12563" max="12563" width="15.7109375" style="590" customWidth="1"/>
    <col min="12564" max="12564" width="16.85546875" style="590" customWidth="1"/>
    <col min="12565" max="12565" width="19" style="590" customWidth="1"/>
    <col min="12566" max="12566" width="13.42578125" style="590" customWidth="1"/>
    <col min="12567" max="12567" width="22" style="590" customWidth="1"/>
    <col min="12568" max="12568" width="22.28515625" style="590" customWidth="1"/>
    <col min="12569" max="12569" width="20.5703125" style="590" customWidth="1"/>
    <col min="12570" max="12570" width="7.7109375" style="590" customWidth="1"/>
    <col min="12571" max="12571" width="7" style="590" customWidth="1"/>
    <col min="12572" max="12572" width="21.42578125" style="590" customWidth="1"/>
    <col min="12573" max="12573" width="32.28515625" style="590" customWidth="1"/>
    <col min="12574" max="12574" width="32" style="590" customWidth="1"/>
    <col min="12575" max="12575" width="27.85546875" style="590" customWidth="1"/>
    <col min="12576" max="12576" width="30" style="590" customWidth="1"/>
    <col min="12577" max="12577" width="19.7109375" style="590" customWidth="1"/>
    <col min="12578" max="12578" width="19.28515625" style="590" customWidth="1"/>
    <col min="12579" max="12579" width="17" style="590" customWidth="1"/>
    <col min="12580" max="12800" width="32.42578125" style="590"/>
    <col min="12801" max="12801" width="12.42578125" style="590" bestFit="1" customWidth="1"/>
    <col min="12802" max="12802" width="91.140625" style="590" customWidth="1"/>
    <col min="12803" max="12803" width="44.5703125" style="590" customWidth="1"/>
    <col min="12804" max="12804" width="19.7109375" style="590" customWidth="1"/>
    <col min="12805" max="12805" width="15.42578125" style="590" customWidth="1"/>
    <col min="12806" max="12806" width="13.7109375" style="590" customWidth="1"/>
    <col min="12807" max="12807" width="12.140625" style="590" customWidth="1"/>
    <col min="12808" max="12808" width="11.5703125" style="590" customWidth="1"/>
    <col min="12809" max="12809" width="15" style="590" customWidth="1"/>
    <col min="12810" max="12810" width="17" style="590" customWidth="1"/>
    <col min="12811" max="12811" width="15.85546875" style="590" customWidth="1"/>
    <col min="12812" max="12812" width="19.28515625" style="590" customWidth="1"/>
    <col min="12813" max="12813" width="19.5703125" style="590" customWidth="1"/>
    <col min="12814" max="12814" width="14.7109375" style="590" customWidth="1"/>
    <col min="12815" max="12815" width="16.85546875" style="590" customWidth="1"/>
    <col min="12816" max="12816" width="17.5703125" style="590" customWidth="1"/>
    <col min="12817" max="12817" width="17.42578125" style="590" customWidth="1"/>
    <col min="12818" max="12818" width="16.42578125" style="590" customWidth="1"/>
    <col min="12819" max="12819" width="15.7109375" style="590" customWidth="1"/>
    <col min="12820" max="12820" width="16.85546875" style="590" customWidth="1"/>
    <col min="12821" max="12821" width="19" style="590" customWidth="1"/>
    <col min="12822" max="12822" width="13.42578125" style="590" customWidth="1"/>
    <col min="12823" max="12823" width="22" style="590" customWidth="1"/>
    <col min="12824" max="12824" width="22.28515625" style="590" customWidth="1"/>
    <col min="12825" max="12825" width="20.5703125" style="590" customWidth="1"/>
    <col min="12826" max="12826" width="7.7109375" style="590" customWidth="1"/>
    <col min="12827" max="12827" width="7" style="590" customWidth="1"/>
    <col min="12828" max="12828" width="21.42578125" style="590" customWidth="1"/>
    <col min="12829" max="12829" width="32.28515625" style="590" customWidth="1"/>
    <col min="12830" max="12830" width="32" style="590" customWidth="1"/>
    <col min="12831" max="12831" width="27.85546875" style="590" customWidth="1"/>
    <col min="12832" max="12832" width="30" style="590" customWidth="1"/>
    <col min="12833" max="12833" width="19.7109375" style="590" customWidth="1"/>
    <col min="12834" max="12834" width="19.28515625" style="590" customWidth="1"/>
    <col min="12835" max="12835" width="17" style="590" customWidth="1"/>
    <col min="12836" max="13056" width="32.42578125" style="590"/>
    <col min="13057" max="13057" width="12.42578125" style="590" bestFit="1" customWidth="1"/>
    <col min="13058" max="13058" width="91.140625" style="590" customWidth="1"/>
    <col min="13059" max="13059" width="44.5703125" style="590" customWidth="1"/>
    <col min="13060" max="13060" width="19.7109375" style="590" customWidth="1"/>
    <col min="13061" max="13061" width="15.42578125" style="590" customWidth="1"/>
    <col min="13062" max="13062" width="13.7109375" style="590" customWidth="1"/>
    <col min="13063" max="13063" width="12.140625" style="590" customWidth="1"/>
    <col min="13064" max="13064" width="11.5703125" style="590" customWidth="1"/>
    <col min="13065" max="13065" width="15" style="590" customWidth="1"/>
    <col min="13066" max="13066" width="17" style="590" customWidth="1"/>
    <col min="13067" max="13067" width="15.85546875" style="590" customWidth="1"/>
    <col min="13068" max="13068" width="19.28515625" style="590" customWidth="1"/>
    <col min="13069" max="13069" width="19.5703125" style="590" customWidth="1"/>
    <col min="13070" max="13070" width="14.7109375" style="590" customWidth="1"/>
    <col min="13071" max="13071" width="16.85546875" style="590" customWidth="1"/>
    <col min="13072" max="13072" width="17.5703125" style="590" customWidth="1"/>
    <col min="13073" max="13073" width="17.42578125" style="590" customWidth="1"/>
    <col min="13074" max="13074" width="16.42578125" style="590" customWidth="1"/>
    <col min="13075" max="13075" width="15.7109375" style="590" customWidth="1"/>
    <col min="13076" max="13076" width="16.85546875" style="590" customWidth="1"/>
    <col min="13077" max="13077" width="19" style="590" customWidth="1"/>
    <col min="13078" max="13078" width="13.42578125" style="590" customWidth="1"/>
    <col min="13079" max="13079" width="22" style="590" customWidth="1"/>
    <col min="13080" max="13080" width="22.28515625" style="590" customWidth="1"/>
    <col min="13081" max="13081" width="20.5703125" style="590" customWidth="1"/>
    <col min="13082" max="13082" width="7.7109375" style="590" customWidth="1"/>
    <col min="13083" max="13083" width="7" style="590" customWidth="1"/>
    <col min="13084" max="13084" width="21.42578125" style="590" customWidth="1"/>
    <col min="13085" max="13085" width="32.28515625" style="590" customWidth="1"/>
    <col min="13086" max="13086" width="32" style="590" customWidth="1"/>
    <col min="13087" max="13087" width="27.85546875" style="590" customWidth="1"/>
    <col min="13088" max="13088" width="30" style="590" customWidth="1"/>
    <col min="13089" max="13089" width="19.7109375" style="590" customWidth="1"/>
    <col min="13090" max="13090" width="19.28515625" style="590" customWidth="1"/>
    <col min="13091" max="13091" width="17" style="590" customWidth="1"/>
    <col min="13092" max="13312" width="32.42578125" style="590"/>
    <col min="13313" max="13313" width="12.42578125" style="590" bestFit="1" customWidth="1"/>
    <col min="13314" max="13314" width="91.140625" style="590" customWidth="1"/>
    <col min="13315" max="13315" width="44.5703125" style="590" customWidth="1"/>
    <col min="13316" max="13316" width="19.7109375" style="590" customWidth="1"/>
    <col min="13317" max="13317" width="15.42578125" style="590" customWidth="1"/>
    <col min="13318" max="13318" width="13.7109375" style="590" customWidth="1"/>
    <col min="13319" max="13319" width="12.140625" style="590" customWidth="1"/>
    <col min="13320" max="13320" width="11.5703125" style="590" customWidth="1"/>
    <col min="13321" max="13321" width="15" style="590" customWidth="1"/>
    <col min="13322" max="13322" width="17" style="590" customWidth="1"/>
    <col min="13323" max="13323" width="15.85546875" style="590" customWidth="1"/>
    <col min="13324" max="13324" width="19.28515625" style="590" customWidth="1"/>
    <col min="13325" max="13325" width="19.5703125" style="590" customWidth="1"/>
    <col min="13326" max="13326" width="14.7109375" style="590" customWidth="1"/>
    <col min="13327" max="13327" width="16.85546875" style="590" customWidth="1"/>
    <col min="13328" max="13328" width="17.5703125" style="590" customWidth="1"/>
    <col min="13329" max="13329" width="17.42578125" style="590" customWidth="1"/>
    <col min="13330" max="13330" width="16.42578125" style="590" customWidth="1"/>
    <col min="13331" max="13331" width="15.7109375" style="590" customWidth="1"/>
    <col min="13332" max="13332" width="16.85546875" style="590" customWidth="1"/>
    <col min="13333" max="13333" width="19" style="590" customWidth="1"/>
    <col min="13334" max="13334" width="13.42578125" style="590" customWidth="1"/>
    <col min="13335" max="13335" width="22" style="590" customWidth="1"/>
    <col min="13336" max="13336" width="22.28515625" style="590" customWidth="1"/>
    <col min="13337" max="13337" width="20.5703125" style="590" customWidth="1"/>
    <col min="13338" max="13338" width="7.7109375" style="590" customWidth="1"/>
    <col min="13339" max="13339" width="7" style="590" customWidth="1"/>
    <col min="13340" max="13340" width="21.42578125" style="590" customWidth="1"/>
    <col min="13341" max="13341" width="32.28515625" style="590" customWidth="1"/>
    <col min="13342" max="13342" width="32" style="590" customWidth="1"/>
    <col min="13343" max="13343" width="27.85546875" style="590" customWidth="1"/>
    <col min="13344" max="13344" width="30" style="590" customWidth="1"/>
    <col min="13345" max="13345" width="19.7109375" style="590" customWidth="1"/>
    <col min="13346" max="13346" width="19.28515625" style="590" customWidth="1"/>
    <col min="13347" max="13347" width="17" style="590" customWidth="1"/>
    <col min="13348" max="13568" width="32.42578125" style="590"/>
    <col min="13569" max="13569" width="12.42578125" style="590" bestFit="1" customWidth="1"/>
    <col min="13570" max="13570" width="91.140625" style="590" customWidth="1"/>
    <col min="13571" max="13571" width="44.5703125" style="590" customWidth="1"/>
    <col min="13572" max="13572" width="19.7109375" style="590" customWidth="1"/>
    <col min="13573" max="13573" width="15.42578125" style="590" customWidth="1"/>
    <col min="13574" max="13574" width="13.7109375" style="590" customWidth="1"/>
    <col min="13575" max="13575" width="12.140625" style="590" customWidth="1"/>
    <col min="13576" max="13576" width="11.5703125" style="590" customWidth="1"/>
    <col min="13577" max="13577" width="15" style="590" customWidth="1"/>
    <col min="13578" max="13578" width="17" style="590" customWidth="1"/>
    <col min="13579" max="13579" width="15.85546875" style="590" customWidth="1"/>
    <col min="13580" max="13580" width="19.28515625" style="590" customWidth="1"/>
    <col min="13581" max="13581" width="19.5703125" style="590" customWidth="1"/>
    <col min="13582" max="13582" width="14.7109375" style="590" customWidth="1"/>
    <col min="13583" max="13583" width="16.85546875" style="590" customWidth="1"/>
    <col min="13584" max="13584" width="17.5703125" style="590" customWidth="1"/>
    <col min="13585" max="13585" width="17.42578125" style="590" customWidth="1"/>
    <col min="13586" max="13586" width="16.42578125" style="590" customWidth="1"/>
    <col min="13587" max="13587" width="15.7109375" style="590" customWidth="1"/>
    <col min="13588" max="13588" width="16.85546875" style="590" customWidth="1"/>
    <col min="13589" max="13589" width="19" style="590" customWidth="1"/>
    <col min="13590" max="13590" width="13.42578125" style="590" customWidth="1"/>
    <col min="13591" max="13591" width="22" style="590" customWidth="1"/>
    <col min="13592" max="13592" width="22.28515625" style="590" customWidth="1"/>
    <col min="13593" max="13593" width="20.5703125" style="590" customWidth="1"/>
    <col min="13594" max="13594" width="7.7109375" style="590" customWidth="1"/>
    <col min="13595" max="13595" width="7" style="590" customWidth="1"/>
    <col min="13596" max="13596" width="21.42578125" style="590" customWidth="1"/>
    <col min="13597" max="13597" width="32.28515625" style="590" customWidth="1"/>
    <col min="13598" max="13598" width="32" style="590" customWidth="1"/>
    <col min="13599" max="13599" width="27.85546875" style="590" customWidth="1"/>
    <col min="13600" max="13600" width="30" style="590" customWidth="1"/>
    <col min="13601" max="13601" width="19.7109375" style="590" customWidth="1"/>
    <col min="13602" max="13602" width="19.28515625" style="590" customWidth="1"/>
    <col min="13603" max="13603" width="17" style="590" customWidth="1"/>
    <col min="13604" max="13824" width="32.42578125" style="590"/>
    <col min="13825" max="13825" width="12.42578125" style="590" bestFit="1" customWidth="1"/>
    <col min="13826" max="13826" width="91.140625" style="590" customWidth="1"/>
    <col min="13827" max="13827" width="44.5703125" style="590" customWidth="1"/>
    <col min="13828" max="13828" width="19.7109375" style="590" customWidth="1"/>
    <col min="13829" max="13829" width="15.42578125" style="590" customWidth="1"/>
    <col min="13830" max="13830" width="13.7109375" style="590" customWidth="1"/>
    <col min="13831" max="13831" width="12.140625" style="590" customWidth="1"/>
    <col min="13832" max="13832" width="11.5703125" style="590" customWidth="1"/>
    <col min="13833" max="13833" width="15" style="590" customWidth="1"/>
    <col min="13834" max="13834" width="17" style="590" customWidth="1"/>
    <col min="13835" max="13835" width="15.85546875" style="590" customWidth="1"/>
    <col min="13836" max="13836" width="19.28515625" style="590" customWidth="1"/>
    <col min="13837" max="13837" width="19.5703125" style="590" customWidth="1"/>
    <col min="13838" max="13838" width="14.7109375" style="590" customWidth="1"/>
    <col min="13839" max="13839" width="16.85546875" style="590" customWidth="1"/>
    <col min="13840" max="13840" width="17.5703125" style="590" customWidth="1"/>
    <col min="13841" max="13841" width="17.42578125" style="590" customWidth="1"/>
    <col min="13842" max="13842" width="16.42578125" style="590" customWidth="1"/>
    <col min="13843" max="13843" width="15.7109375" style="590" customWidth="1"/>
    <col min="13844" max="13844" width="16.85546875" style="590" customWidth="1"/>
    <col min="13845" max="13845" width="19" style="590" customWidth="1"/>
    <col min="13846" max="13846" width="13.42578125" style="590" customWidth="1"/>
    <col min="13847" max="13847" width="22" style="590" customWidth="1"/>
    <col min="13848" max="13848" width="22.28515625" style="590" customWidth="1"/>
    <col min="13849" max="13849" width="20.5703125" style="590" customWidth="1"/>
    <col min="13850" max="13850" width="7.7109375" style="590" customWidth="1"/>
    <col min="13851" max="13851" width="7" style="590" customWidth="1"/>
    <col min="13852" max="13852" width="21.42578125" style="590" customWidth="1"/>
    <col min="13853" max="13853" width="32.28515625" style="590" customWidth="1"/>
    <col min="13854" max="13854" width="32" style="590" customWidth="1"/>
    <col min="13855" max="13855" width="27.85546875" style="590" customWidth="1"/>
    <col min="13856" max="13856" width="30" style="590" customWidth="1"/>
    <col min="13857" max="13857" width="19.7109375" style="590" customWidth="1"/>
    <col min="13858" max="13858" width="19.28515625" style="590" customWidth="1"/>
    <col min="13859" max="13859" width="17" style="590" customWidth="1"/>
    <col min="13860" max="14080" width="32.42578125" style="590"/>
    <col min="14081" max="14081" width="12.42578125" style="590" bestFit="1" customWidth="1"/>
    <col min="14082" max="14082" width="91.140625" style="590" customWidth="1"/>
    <col min="14083" max="14083" width="44.5703125" style="590" customWidth="1"/>
    <col min="14084" max="14084" width="19.7109375" style="590" customWidth="1"/>
    <col min="14085" max="14085" width="15.42578125" style="590" customWidth="1"/>
    <col min="14086" max="14086" width="13.7109375" style="590" customWidth="1"/>
    <col min="14087" max="14087" width="12.140625" style="590" customWidth="1"/>
    <col min="14088" max="14088" width="11.5703125" style="590" customWidth="1"/>
    <col min="14089" max="14089" width="15" style="590" customWidth="1"/>
    <col min="14090" max="14090" width="17" style="590" customWidth="1"/>
    <col min="14091" max="14091" width="15.85546875" style="590" customWidth="1"/>
    <col min="14092" max="14092" width="19.28515625" style="590" customWidth="1"/>
    <col min="14093" max="14093" width="19.5703125" style="590" customWidth="1"/>
    <col min="14094" max="14094" width="14.7109375" style="590" customWidth="1"/>
    <col min="14095" max="14095" width="16.85546875" style="590" customWidth="1"/>
    <col min="14096" max="14096" width="17.5703125" style="590" customWidth="1"/>
    <col min="14097" max="14097" width="17.42578125" style="590" customWidth="1"/>
    <col min="14098" max="14098" width="16.42578125" style="590" customWidth="1"/>
    <col min="14099" max="14099" width="15.7109375" style="590" customWidth="1"/>
    <col min="14100" max="14100" width="16.85546875" style="590" customWidth="1"/>
    <col min="14101" max="14101" width="19" style="590" customWidth="1"/>
    <col min="14102" max="14102" width="13.42578125" style="590" customWidth="1"/>
    <col min="14103" max="14103" width="22" style="590" customWidth="1"/>
    <col min="14104" max="14104" width="22.28515625" style="590" customWidth="1"/>
    <col min="14105" max="14105" width="20.5703125" style="590" customWidth="1"/>
    <col min="14106" max="14106" width="7.7109375" style="590" customWidth="1"/>
    <col min="14107" max="14107" width="7" style="590" customWidth="1"/>
    <col min="14108" max="14108" width="21.42578125" style="590" customWidth="1"/>
    <col min="14109" max="14109" width="32.28515625" style="590" customWidth="1"/>
    <col min="14110" max="14110" width="32" style="590" customWidth="1"/>
    <col min="14111" max="14111" width="27.85546875" style="590" customWidth="1"/>
    <col min="14112" max="14112" width="30" style="590" customWidth="1"/>
    <col min="14113" max="14113" width="19.7109375" style="590" customWidth="1"/>
    <col min="14114" max="14114" width="19.28515625" style="590" customWidth="1"/>
    <col min="14115" max="14115" width="17" style="590" customWidth="1"/>
    <col min="14116" max="14336" width="32.42578125" style="590"/>
    <col min="14337" max="14337" width="12.42578125" style="590" bestFit="1" customWidth="1"/>
    <col min="14338" max="14338" width="91.140625" style="590" customWidth="1"/>
    <col min="14339" max="14339" width="44.5703125" style="590" customWidth="1"/>
    <col min="14340" max="14340" width="19.7109375" style="590" customWidth="1"/>
    <col min="14341" max="14341" width="15.42578125" style="590" customWidth="1"/>
    <col min="14342" max="14342" width="13.7109375" style="590" customWidth="1"/>
    <col min="14343" max="14343" width="12.140625" style="590" customWidth="1"/>
    <col min="14344" max="14344" width="11.5703125" style="590" customWidth="1"/>
    <col min="14345" max="14345" width="15" style="590" customWidth="1"/>
    <col min="14346" max="14346" width="17" style="590" customWidth="1"/>
    <col min="14347" max="14347" width="15.85546875" style="590" customWidth="1"/>
    <col min="14348" max="14348" width="19.28515625" style="590" customWidth="1"/>
    <col min="14349" max="14349" width="19.5703125" style="590" customWidth="1"/>
    <col min="14350" max="14350" width="14.7109375" style="590" customWidth="1"/>
    <col min="14351" max="14351" width="16.85546875" style="590" customWidth="1"/>
    <col min="14352" max="14352" width="17.5703125" style="590" customWidth="1"/>
    <col min="14353" max="14353" width="17.42578125" style="590" customWidth="1"/>
    <col min="14354" max="14354" width="16.42578125" style="590" customWidth="1"/>
    <col min="14355" max="14355" width="15.7109375" style="590" customWidth="1"/>
    <col min="14356" max="14356" width="16.85546875" style="590" customWidth="1"/>
    <col min="14357" max="14357" width="19" style="590" customWidth="1"/>
    <col min="14358" max="14358" width="13.42578125" style="590" customWidth="1"/>
    <col min="14359" max="14359" width="22" style="590" customWidth="1"/>
    <col min="14360" max="14360" width="22.28515625" style="590" customWidth="1"/>
    <col min="14361" max="14361" width="20.5703125" style="590" customWidth="1"/>
    <col min="14362" max="14362" width="7.7109375" style="590" customWidth="1"/>
    <col min="14363" max="14363" width="7" style="590" customWidth="1"/>
    <col min="14364" max="14364" width="21.42578125" style="590" customWidth="1"/>
    <col min="14365" max="14365" width="32.28515625" style="590" customWidth="1"/>
    <col min="14366" max="14366" width="32" style="590" customWidth="1"/>
    <col min="14367" max="14367" width="27.85546875" style="590" customWidth="1"/>
    <col min="14368" max="14368" width="30" style="590" customWidth="1"/>
    <col min="14369" max="14369" width="19.7109375" style="590" customWidth="1"/>
    <col min="14370" max="14370" width="19.28515625" style="590" customWidth="1"/>
    <col min="14371" max="14371" width="17" style="590" customWidth="1"/>
    <col min="14372" max="14592" width="32.42578125" style="590"/>
    <col min="14593" max="14593" width="12.42578125" style="590" bestFit="1" customWidth="1"/>
    <col min="14594" max="14594" width="91.140625" style="590" customWidth="1"/>
    <col min="14595" max="14595" width="44.5703125" style="590" customWidth="1"/>
    <col min="14596" max="14596" width="19.7109375" style="590" customWidth="1"/>
    <col min="14597" max="14597" width="15.42578125" style="590" customWidth="1"/>
    <col min="14598" max="14598" width="13.7109375" style="590" customWidth="1"/>
    <col min="14599" max="14599" width="12.140625" style="590" customWidth="1"/>
    <col min="14600" max="14600" width="11.5703125" style="590" customWidth="1"/>
    <col min="14601" max="14601" width="15" style="590" customWidth="1"/>
    <col min="14602" max="14602" width="17" style="590" customWidth="1"/>
    <col min="14603" max="14603" width="15.85546875" style="590" customWidth="1"/>
    <col min="14604" max="14604" width="19.28515625" style="590" customWidth="1"/>
    <col min="14605" max="14605" width="19.5703125" style="590" customWidth="1"/>
    <col min="14606" max="14606" width="14.7109375" style="590" customWidth="1"/>
    <col min="14607" max="14607" width="16.85546875" style="590" customWidth="1"/>
    <col min="14608" max="14608" width="17.5703125" style="590" customWidth="1"/>
    <col min="14609" max="14609" width="17.42578125" style="590" customWidth="1"/>
    <col min="14610" max="14610" width="16.42578125" style="590" customWidth="1"/>
    <col min="14611" max="14611" width="15.7109375" style="590" customWidth="1"/>
    <col min="14612" max="14612" width="16.85546875" style="590" customWidth="1"/>
    <col min="14613" max="14613" width="19" style="590" customWidth="1"/>
    <col min="14614" max="14614" width="13.42578125" style="590" customWidth="1"/>
    <col min="14615" max="14615" width="22" style="590" customWidth="1"/>
    <col min="14616" max="14616" width="22.28515625" style="590" customWidth="1"/>
    <col min="14617" max="14617" width="20.5703125" style="590" customWidth="1"/>
    <col min="14618" max="14618" width="7.7109375" style="590" customWidth="1"/>
    <col min="14619" max="14619" width="7" style="590" customWidth="1"/>
    <col min="14620" max="14620" width="21.42578125" style="590" customWidth="1"/>
    <col min="14621" max="14621" width="32.28515625" style="590" customWidth="1"/>
    <col min="14622" max="14622" width="32" style="590" customWidth="1"/>
    <col min="14623" max="14623" width="27.85546875" style="590" customWidth="1"/>
    <col min="14624" max="14624" width="30" style="590" customWidth="1"/>
    <col min="14625" max="14625" width="19.7109375" style="590" customWidth="1"/>
    <col min="14626" max="14626" width="19.28515625" style="590" customWidth="1"/>
    <col min="14627" max="14627" width="17" style="590" customWidth="1"/>
    <col min="14628" max="14848" width="32.42578125" style="590"/>
    <col min="14849" max="14849" width="12.42578125" style="590" bestFit="1" customWidth="1"/>
    <col min="14850" max="14850" width="91.140625" style="590" customWidth="1"/>
    <col min="14851" max="14851" width="44.5703125" style="590" customWidth="1"/>
    <col min="14852" max="14852" width="19.7109375" style="590" customWidth="1"/>
    <col min="14853" max="14853" width="15.42578125" style="590" customWidth="1"/>
    <col min="14854" max="14854" width="13.7109375" style="590" customWidth="1"/>
    <col min="14855" max="14855" width="12.140625" style="590" customWidth="1"/>
    <col min="14856" max="14856" width="11.5703125" style="590" customWidth="1"/>
    <col min="14857" max="14857" width="15" style="590" customWidth="1"/>
    <col min="14858" max="14858" width="17" style="590" customWidth="1"/>
    <col min="14859" max="14859" width="15.85546875" style="590" customWidth="1"/>
    <col min="14860" max="14860" width="19.28515625" style="590" customWidth="1"/>
    <col min="14861" max="14861" width="19.5703125" style="590" customWidth="1"/>
    <col min="14862" max="14862" width="14.7109375" style="590" customWidth="1"/>
    <col min="14863" max="14863" width="16.85546875" style="590" customWidth="1"/>
    <col min="14864" max="14864" width="17.5703125" style="590" customWidth="1"/>
    <col min="14865" max="14865" width="17.42578125" style="590" customWidth="1"/>
    <col min="14866" max="14866" width="16.42578125" style="590" customWidth="1"/>
    <col min="14867" max="14867" width="15.7109375" style="590" customWidth="1"/>
    <col min="14868" max="14868" width="16.85546875" style="590" customWidth="1"/>
    <col min="14869" max="14869" width="19" style="590" customWidth="1"/>
    <col min="14870" max="14870" width="13.42578125" style="590" customWidth="1"/>
    <col min="14871" max="14871" width="22" style="590" customWidth="1"/>
    <col min="14872" max="14872" width="22.28515625" style="590" customWidth="1"/>
    <col min="14873" max="14873" width="20.5703125" style="590" customWidth="1"/>
    <col min="14874" max="14874" width="7.7109375" style="590" customWidth="1"/>
    <col min="14875" max="14875" width="7" style="590" customWidth="1"/>
    <col min="14876" max="14876" width="21.42578125" style="590" customWidth="1"/>
    <col min="14877" max="14877" width="32.28515625" style="590" customWidth="1"/>
    <col min="14878" max="14878" width="32" style="590" customWidth="1"/>
    <col min="14879" max="14879" width="27.85546875" style="590" customWidth="1"/>
    <col min="14880" max="14880" width="30" style="590" customWidth="1"/>
    <col min="14881" max="14881" width="19.7109375" style="590" customWidth="1"/>
    <col min="14882" max="14882" width="19.28515625" style="590" customWidth="1"/>
    <col min="14883" max="14883" width="17" style="590" customWidth="1"/>
    <col min="14884" max="15104" width="32.42578125" style="590"/>
    <col min="15105" max="15105" width="12.42578125" style="590" bestFit="1" customWidth="1"/>
    <col min="15106" max="15106" width="91.140625" style="590" customWidth="1"/>
    <col min="15107" max="15107" width="44.5703125" style="590" customWidth="1"/>
    <col min="15108" max="15108" width="19.7109375" style="590" customWidth="1"/>
    <col min="15109" max="15109" width="15.42578125" style="590" customWidth="1"/>
    <col min="15110" max="15110" width="13.7109375" style="590" customWidth="1"/>
    <col min="15111" max="15111" width="12.140625" style="590" customWidth="1"/>
    <col min="15112" max="15112" width="11.5703125" style="590" customWidth="1"/>
    <col min="15113" max="15113" width="15" style="590" customWidth="1"/>
    <col min="15114" max="15114" width="17" style="590" customWidth="1"/>
    <col min="15115" max="15115" width="15.85546875" style="590" customWidth="1"/>
    <col min="15116" max="15116" width="19.28515625" style="590" customWidth="1"/>
    <col min="15117" max="15117" width="19.5703125" style="590" customWidth="1"/>
    <col min="15118" max="15118" width="14.7109375" style="590" customWidth="1"/>
    <col min="15119" max="15119" width="16.85546875" style="590" customWidth="1"/>
    <col min="15120" max="15120" width="17.5703125" style="590" customWidth="1"/>
    <col min="15121" max="15121" width="17.42578125" style="590" customWidth="1"/>
    <col min="15122" max="15122" width="16.42578125" style="590" customWidth="1"/>
    <col min="15123" max="15123" width="15.7109375" style="590" customWidth="1"/>
    <col min="15124" max="15124" width="16.85546875" style="590" customWidth="1"/>
    <col min="15125" max="15125" width="19" style="590" customWidth="1"/>
    <col min="15126" max="15126" width="13.42578125" style="590" customWidth="1"/>
    <col min="15127" max="15127" width="22" style="590" customWidth="1"/>
    <col min="15128" max="15128" width="22.28515625" style="590" customWidth="1"/>
    <col min="15129" max="15129" width="20.5703125" style="590" customWidth="1"/>
    <col min="15130" max="15130" width="7.7109375" style="590" customWidth="1"/>
    <col min="15131" max="15131" width="7" style="590" customWidth="1"/>
    <col min="15132" max="15132" width="21.42578125" style="590" customWidth="1"/>
    <col min="15133" max="15133" width="32.28515625" style="590" customWidth="1"/>
    <col min="15134" max="15134" width="32" style="590" customWidth="1"/>
    <col min="15135" max="15135" width="27.85546875" style="590" customWidth="1"/>
    <col min="15136" max="15136" width="30" style="590" customWidth="1"/>
    <col min="15137" max="15137" width="19.7109375" style="590" customWidth="1"/>
    <col min="15138" max="15138" width="19.28515625" style="590" customWidth="1"/>
    <col min="15139" max="15139" width="17" style="590" customWidth="1"/>
    <col min="15140" max="15360" width="32.42578125" style="590"/>
    <col min="15361" max="15361" width="12.42578125" style="590" bestFit="1" customWidth="1"/>
    <col min="15362" max="15362" width="91.140625" style="590" customWidth="1"/>
    <col min="15363" max="15363" width="44.5703125" style="590" customWidth="1"/>
    <col min="15364" max="15364" width="19.7109375" style="590" customWidth="1"/>
    <col min="15365" max="15365" width="15.42578125" style="590" customWidth="1"/>
    <col min="15366" max="15366" width="13.7109375" style="590" customWidth="1"/>
    <col min="15367" max="15367" width="12.140625" style="590" customWidth="1"/>
    <col min="15368" max="15368" width="11.5703125" style="590" customWidth="1"/>
    <col min="15369" max="15369" width="15" style="590" customWidth="1"/>
    <col min="15370" max="15370" width="17" style="590" customWidth="1"/>
    <col min="15371" max="15371" width="15.85546875" style="590" customWidth="1"/>
    <col min="15372" max="15372" width="19.28515625" style="590" customWidth="1"/>
    <col min="15373" max="15373" width="19.5703125" style="590" customWidth="1"/>
    <col min="15374" max="15374" width="14.7109375" style="590" customWidth="1"/>
    <col min="15375" max="15375" width="16.85546875" style="590" customWidth="1"/>
    <col min="15376" max="15376" width="17.5703125" style="590" customWidth="1"/>
    <col min="15377" max="15377" width="17.42578125" style="590" customWidth="1"/>
    <col min="15378" max="15378" width="16.42578125" style="590" customWidth="1"/>
    <col min="15379" max="15379" width="15.7109375" style="590" customWidth="1"/>
    <col min="15380" max="15380" width="16.85546875" style="590" customWidth="1"/>
    <col min="15381" max="15381" width="19" style="590" customWidth="1"/>
    <col min="15382" max="15382" width="13.42578125" style="590" customWidth="1"/>
    <col min="15383" max="15383" width="22" style="590" customWidth="1"/>
    <col min="15384" max="15384" width="22.28515625" style="590" customWidth="1"/>
    <col min="15385" max="15385" width="20.5703125" style="590" customWidth="1"/>
    <col min="15386" max="15386" width="7.7109375" style="590" customWidth="1"/>
    <col min="15387" max="15387" width="7" style="590" customWidth="1"/>
    <col min="15388" max="15388" width="21.42578125" style="590" customWidth="1"/>
    <col min="15389" max="15389" width="32.28515625" style="590" customWidth="1"/>
    <col min="15390" max="15390" width="32" style="590" customWidth="1"/>
    <col min="15391" max="15391" width="27.85546875" style="590" customWidth="1"/>
    <col min="15392" max="15392" width="30" style="590" customWidth="1"/>
    <col min="15393" max="15393" width="19.7109375" style="590" customWidth="1"/>
    <col min="15394" max="15394" width="19.28515625" style="590" customWidth="1"/>
    <col min="15395" max="15395" width="17" style="590" customWidth="1"/>
    <col min="15396" max="15616" width="32.42578125" style="590"/>
    <col min="15617" max="15617" width="12.42578125" style="590" bestFit="1" customWidth="1"/>
    <col min="15618" max="15618" width="91.140625" style="590" customWidth="1"/>
    <col min="15619" max="15619" width="44.5703125" style="590" customWidth="1"/>
    <col min="15620" max="15620" width="19.7109375" style="590" customWidth="1"/>
    <col min="15621" max="15621" width="15.42578125" style="590" customWidth="1"/>
    <col min="15622" max="15622" width="13.7109375" style="590" customWidth="1"/>
    <col min="15623" max="15623" width="12.140625" style="590" customWidth="1"/>
    <col min="15624" max="15624" width="11.5703125" style="590" customWidth="1"/>
    <col min="15625" max="15625" width="15" style="590" customWidth="1"/>
    <col min="15626" max="15626" width="17" style="590" customWidth="1"/>
    <col min="15627" max="15627" width="15.85546875" style="590" customWidth="1"/>
    <col min="15628" max="15628" width="19.28515625" style="590" customWidth="1"/>
    <col min="15629" max="15629" width="19.5703125" style="590" customWidth="1"/>
    <col min="15630" max="15630" width="14.7109375" style="590" customWidth="1"/>
    <col min="15631" max="15631" width="16.85546875" style="590" customWidth="1"/>
    <col min="15632" max="15632" width="17.5703125" style="590" customWidth="1"/>
    <col min="15633" max="15633" width="17.42578125" style="590" customWidth="1"/>
    <col min="15634" max="15634" width="16.42578125" style="590" customWidth="1"/>
    <col min="15635" max="15635" width="15.7109375" style="590" customWidth="1"/>
    <col min="15636" max="15636" width="16.85546875" style="590" customWidth="1"/>
    <col min="15637" max="15637" width="19" style="590" customWidth="1"/>
    <col min="15638" max="15638" width="13.42578125" style="590" customWidth="1"/>
    <col min="15639" max="15639" width="22" style="590" customWidth="1"/>
    <col min="15640" max="15640" width="22.28515625" style="590" customWidth="1"/>
    <col min="15641" max="15641" width="20.5703125" style="590" customWidth="1"/>
    <col min="15642" max="15642" width="7.7109375" style="590" customWidth="1"/>
    <col min="15643" max="15643" width="7" style="590" customWidth="1"/>
    <col min="15644" max="15644" width="21.42578125" style="590" customWidth="1"/>
    <col min="15645" max="15645" width="32.28515625" style="590" customWidth="1"/>
    <col min="15646" max="15646" width="32" style="590" customWidth="1"/>
    <col min="15647" max="15647" width="27.85546875" style="590" customWidth="1"/>
    <col min="15648" max="15648" width="30" style="590" customWidth="1"/>
    <col min="15649" max="15649" width="19.7109375" style="590" customWidth="1"/>
    <col min="15650" max="15650" width="19.28515625" style="590" customWidth="1"/>
    <col min="15651" max="15651" width="17" style="590" customWidth="1"/>
    <col min="15652" max="15872" width="32.42578125" style="590"/>
    <col min="15873" max="15873" width="12.42578125" style="590" bestFit="1" customWidth="1"/>
    <col min="15874" max="15874" width="91.140625" style="590" customWidth="1"/>
    <col min="15875" max="15875" width="44.5703125" style="590" customWidth="1"/>
    <col min="15876" max="15876" width="19.7109375" style="590" customWidth="1"/>
    <col min="15877" max="15877" width="15.42578125" style="590" customWidth="1"/>
    <col min="15878" max="15878" width="13.7109375" style="590" customWidth="1"/>
    <col min="15879" max="15879" width="12.140625" style="590" customWidth="1"/>
    <col min="15880" max="15880" width="11.5703125" style="590" customWidth="1"/>
    <col min="15881" max="15881" width="15" style="590" customWidth="1"/>
    <col min="15882" max="15882" width="17" style="590" customWidth="1"/>
    <col min="15883" max="15883" width="15.85546875" style="590" customWidth="1"/>
    <col min="15884" max="15884" width="19.28515625" style="590" customWidth="1"/>
    <col min="15885" max="15885" width="19.5703125" style="590" customWidth="1"/>
    <col min="15886" max="15886" width="14.7109375" style="590" customWidth="1"/>
    <col min="15887" max="15887" width="16.85546875" style="590" customWidth="1"/>
    <col min="15888" max="15888" width="17.5703125" style="590" customWidth="1"/>
    <col min="15889" max="15889" width="17.42578125" style="590" customWidth="1"/>
    <col min="15890" max="15890" width="16.42578125" style="590" customWidth="1"/>
    <col min="15891" max="15891" width="15.7109375" style="590" customWidth="1"/>
    <col min="15892" max="15892" width="16.85546875" style="590" customWidth="1"/>
    <col min="15893" max="15893" width="19" style="590" customWidth="1"/>
    <col min="15894" max="15894" width="13.42578125" style="590" customWidth="1"/>
    <col min="15895" max="15895" width="22" style="590" customWidth="1"/>
    <col min="15896" max="15896" width="22.28515625" style="590" customWidth="1"/>
    <col min="15897" max="15897" width="20.5703125" style="590" customWidth="1"/>
    <col min="15898" max="15898" width="7.7109375" style="590" customWidth="1"/>
    <col min="15899" max="15899" width="7" style="590" customWidth="1"/>
    <col min="15900" max="15900" width="21.42578125" style="590" customWidth="1"/>
    <col min="15901" max="15901" width="32.28515625" style="590" customWidth="1"/>
    <col min="15902" max="15902" width="32" style="590" customWidth="1"/>
    <col min="15903" max="15903" width="27.85546875" style="590" customWidth="1"/>
    <col min="15904" max="15904" width="30" style="590" customWidth="1"/>
    <col min="15905" max="15905" width="19.7109375" style="590" customWidth="1"/>
    <col min="15906" max="15906" width="19.28515625" style="590" customWidth="1"/>
    <col min="15907" max="15907" width="17" style="590" customWidth="1"/>
    <col min="15908" max="16128" width="32.42578125" style="590"/>
    <col min="16129" max="16129" width="12.42578125" style="590" bestFit="1" customWidth="1"/>
    <col min="16130" max="16130" width="91.140625" style="590" customWidth="1"/>
    <col min="16131" max="16131" width="44.5703125" style="590" customWidth="1"/>
    <col min="16132" max="16132" width="19.7109375" style="590" customWidth="1"/>
    <col min="16133" max="16133" width="15.42578125" style="590" customWidth="1"/>
    <col min="16134" max="16134" width="13.7109375" style="590" customWidth="1"/>
    <col min="16135" max="16135" width="12.140625" style="590" customWidth="1"/>
    <col min="16136" max="16136" width="11.5703125" style="590" customWidth="1"/>
    <col min="16137" max="16137" width="15" style="590" customWidth="1"/>
    <col min="16138" max="16138" width="17" style="590" customWidth="1"/>
    <col min="16139" max="16139" width="15.85546875" style="590" customWidth="1"/>
    <col min="16140" max="16140" width="19.28515625" style="590" customWidth="1"/>
    <col min="16141" max="16141" width="19.5703125" style="590" customWidth="1"/>
    <col min="16142" max="16142" width="14.7109375" style="590" customWidth="1"/>
    <col min="16143" max="16143" width="16.85546875" style="590" customWidth="1"/>
    <col min="16144" max="16144" width="17.5703125" style="590" customWidth="1"/>
    <col min="16145" max="16145" width="17.42578125" style="590" customWidth="1"/>
    <col min="16146" max="16146" width="16.42578125" style="590" customWidth="1"/>
    <col min="16147" max="16147" width="15.7109375" style="590" customWidth="1"/>
    <col min="16148" max="16148" width="16.85546875" style="590" customWidth="1"/>
    <col min="16149" max="16149" width="19" style="590" customWidth="1"/>
    <col min="16150" max="16150" width="13.42578125" style="590" customWidth="1"/>
    <col min="16151" max="16151" width="22" style="590" customWidth="1"/>
    <col min="16152" max="16152" width="22.28515625" style="590" customWidth="1"/>
    <col min="16153" max="16153" width="20.5703125" style="590" customWidth="1"/>
    <col min="16154" max="16154" width="7.7109375" style="590" customWidth="1"/>
    <col min="16155" max="16155" width="7" style="590" customWidth="1"/>
    <col min="16156" max="16156" width="21.42578125" style="590" customWidth="1"/>
    <col min="16157" max="16157" width="32.28515625" style="590" customWidth="1"/>
    <col min="16158" max="16158" width="32" style="590" customWidth="1"/>
    <col min="16159" max="16159" width="27.85546875" style="590" customWidth="1"/>
    <col min="16160" max="16160" width="30" style="590" customWidth="1"/>
    <col min="16161" max="16161" width="19.7109375" style="590" customWidth="1"/>
    <col min="16162" max="16162" width="19.28515625" style="590" customWidth="1"/>
    <col min="16163" max="16163" width="17" style="590" customWidth="1"/>
    <col min="16164" max="16384" width="32.42578125" style="590"/>
  </cols>
  <sheetData>
    <row r="1" spans="1:36" s="570" customFormat="1" ht="11.25">
      <c r="A1" s="812" t="s">
        <v>989</v>
      </c>
      <c r="B1" s="793" t="s">
        <v>1139</v>
      </c>
      <c r="C1" s="814" t="s">
        <v>1140</v>
      </c>
      <c r="D1" s="816" t="s">
        <v>1141</v>
      </c>
      <c r="E1" s="793" t="s">
        <v>1142</v>
      </c>
      <c r="F1" s="793" t="s">
        <v>1143</v>
      </c>
      <c r="G1" s="793" t="s">
        <v>1144</v>
      </c>
      <c r="H1" s="793" t="s">
        <v>1145</v>
      </c>
      <c r="I1" s="806" t="s">
        <v>1146</v>
      </c>
      <c r="J1" s="807"/>
      <c r="K1" s="807"/>
      <c r="L1" s="807"/>
      <c r="M1" s="807"/>
      <c r="N1" s="807"/>
      <c r="O1" s="807"/>
      <c r="P1" s="808"/>
      <c r="Q1" s="806" t="s">
        <v>1147</v>
      </c>
      <c r="R1" s="807"/>
      <c r="S1" s="807"/>
      <c r="T1" s="807"/>
      <c r="U1" s="807"/>
      <c r="V1" s="807"/>
      <c r="W1" s="807"/>
      <c r="X1" s="807"/>
      <c r="Y1" s="807"/>
      <c r="Z1" s="807"/>
      <c r="AA1" s="807"/>
      <c r="AB1" s="808"/>
      <c r="AC1" s="793" t="s">
        <v>1148</v>
      </c>
      <c r="AD1" s="793" t="s">
        <v>1149</v>
      </c>
      <c r="AE1" s="793" t="s">
        <v>1150</v>
      </c>
      <c r="AF1" s="793" t="s">
        <v>1151</v>
      </c>
      <c r="AG1" s="793" t="s">
        <v>1152</v>
      </c>
      <c r="AH1" s="793" t="s">
        <v>1153</v>
      </c>
      <c r="AI1" s="800" t="s">
        <v>1154</v>
      </c>
      <c r="AJ1" s="569"/>
    </row>
    <row r="2" spans="1:36" s="572" customFormat="1">
      <c r="A2" s="813"/>
      <c r="B2" s="794"/>
      <c r="C2" s="815"/>
      <c r="D2" s="817"/>
      <c r="E2" s="794"/>
      <c r="F2" s="794"/>
      <c r="G2" s="794"/>
      <c r="H2" s="794"/>
      <c r="I2" s="809"/>
      <c r="J2" s="810"/>
      <c r="K2" s="810"/>
      <c r="L2" s="810"/>
      <c r="M2" s="810"/>
      <c r="N2" s="810"/>
      <c r="O2" s="810"/>
      <c r="P2" s="811"/>
      <c r="Q2" s="809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1"/>
      <c r="AC2" s="794"/>
      <c r="AD2" s="794"/>
      <c r="AE2" s="794"/>
      <c r="AF2" s="794"/>
      <c r="AG2" s="794"/>
      <c r="AH2" s="794"/>
      <c r="AI2" s="800"/>
      <c r="AJ2" s="571"/>
    </row>
    <row r="3" spans="1:36" s="572" customFormat="1">
      <c r="A3" s="813"/>
      <c r="B3" s="794"/>
      <c r="C3" s="815"/>
      <c r="D3" s="817"/>
      <c r="E3" s="794"/>
      <c r="F3" s="794"/>
      <c r="G3" s="794"/>
      <c r="H3" s="794"/>
      <c r="I3" s="801" t="s">
        <v>1155</v>
      </c>
      <c r="J3" s="801"/>
      <c r="K3" s="801"/>
      <c r="L3" s="801"/>
      <c r="M3" s="801"/>
      <c r="N3" s="793" t="s">
        <v>1156</v>
      </c>
      <c r="O3" s="793" t="s">
        <v>1157</v>
      </c>
      <c r="P3" s="795" t="s">
        <v>1158</v>
      </c>
      <c r="Q3" s="803" t="s">
        <v>1155</v>
      </c>
      <c r="R3" s="804"/>
      <c r="S3" s="804"/>
      <c r="T3" s="804"/>
      <c r="U3" s="804"/>
      <c r="V3" s="804"/>
      <c r="W3" s="804"/>
      <c r="X3" s="804"/>
      <c r="Y3" s="805"/>
      <c r="Z3" s="793" t="s">
        <v>1156</v>
      </c>
      <c r="AA3" s="793" t="s">
        <v>1157</v>
      </c>
      <c r="AB3" s="795" t="s">
        <v>1159</v>
      </c>
      <c r="AC3" s="794"/>
      <c r="AD3" s="794"/>
      <c r="AE3" s="794"/>
      <c r="AF3" s="794"/>
      <c r="AG3" s="794"/>
      <c r="AH3" s="794"/>
      <c r="AI3" s="800"/>
      <c r="AJ3" s="571"/>
    </row>
    <row r="4" spans="1:36" s="572" customFormat="1">
      <c r="A4" s="813"/>
      <c r="B4" s="794"/>
      <c r="C4" s="815"/>
      <c r="D4" s="817"/>
      <c r="E4" s="794"/>
      <c r="F4" s="794"/>
      <c r="G4" s="794"/>
      <c r="H4" s="794"/>
      <c r="I4" s="797" t="s">
        <v>1160</v>
      </c>
      <c r="J4" s="798"/>
      <c r="K4" s="797" t="s">
        <v>1161</v>
      </c>
      <c r="L4" s="798"/>
      <c r="M4" s="793" t="s">
        <v>1162</v>
      </c>
      <c r="N4" s="794"/>
      <c r="O4" s="794"/>
      <c r="P4" s="796"/>
      <c r="Q4" s="799" t="s">
        <v>1160</v>
      </c>
      <c r="R4" s="799"/>
      <c r="S4" s="799" t="s">
        <v>1161</v>
      </c>
      <c r="T4" s="799"/>
      <c r="U4" s="793" t="s">
        <v>1162</v>
      </c>
      <c r="V4" s="793" t="s">
        <v>1163</v>
      </c>
      <c r="W4" s="793" t="s">
        <v>1164</v>
      </c>
      <c r="X4" s="793" t="s">
        <v>1165</v>
      </c>
      <c r="Y4" s="795" t="s">
        <v>1166</v>
      </c>
      <c r="Z4" s="794"/>
      <c r="AA4" s="794"/>
      <c r="AB4" s="796"/>
      <c r="AC4" s="794"/>
      <c r="AD4" s="794"/>
      <c r="AE4" s="794"/>
      <c r="AF4" s="794"/>
      <c r="AG4" s="794"/>
      <c r="AH4" s="794"/>
      <c r="AI4" s="800"/>
      <c r="AJ4" s="571"/>
    </row>
    <row r="5" spans="1:36" s="572" customFormat="1" ht="54.75" thickBot="1">
      <c r="A5" s="813"/>
      <c r="B5" s="794"/>
      <c r="C5" s="815"/>
      <c r="D5" s="817"/>
      <c r="E5" s="794"/>
      <c r="F5" s="794"/>
      <c r="G5" s="794"/>
      <c r="H5" s="794"/>
      <c r="I5" s="573" t="s">
        <v>1167</v>
      </c>
      <c r="J5" s="573" t="s">
        <v>1168</v>
      </c>
      <c r="K5" s="573" t="s">
        <v>1167</v>
      </c>
      <c r="L5" s="573" t="s">
        <v>1168</v>
      </c>
      <c r="M5" s="794"/>
      <c r="N5" s="802"/>
      <c r="O5" s="794"/>
      <c r="P5" s="796"/>
      <c r="Q5" s="573" t="s">
        <v>1167</v>
      </c>
      <c r="R5" s="573" t="s">
        <v>1168</v>
      </c>
      <c r="S5" s="573" t="s">
        <v>1167</v>
      </c>
      <c r="T5" s="573" t="s">
        <v>1168</v>
      </c>
      <c r="U5" s="794"/>
      <c r="V5" s="794"/>
      <c r="W5" s="794"/>
      <c r="X5" s="794"/>
      <c r="Y5" s="796"/>
      <c r="Z5" s="794"/>
      <c r="AA5" s="794"/>
      <c r="AB5" s="796"/>
      <c r="AC5" s="794"/>
      <c r="AD5" s="794"/>
      <c r="AE5" s="794"/>
      <c r="AF5" s="794"/>
      <c r="AG5" s="794"/>
      <c r="AH5" s="794"/>
      <c r="AI5" s="793"/>
      <c r="AJ5" s="571"/>
    </row>
    <row r="6" spans="1:36" s="581" customFormat="1" ht="20.25" thickBot="1">
      <c r="A6" s="574">
        <v>1</v>
      </c>
      <c r="B6" s="575">
        <v>2</v>
      </c>
      <c r="C6" s="576">
        <v>3</v>
      </c>
      <c r="D6" s="577">
        <v>4</v>
      </c>
      <c r="E6" s="575">
        <v>5</v>
      </c>
      <c r="F6" s="575">
        <v>6</v>
      </c>
      <c r="G6" s="575">
        <v>7</v>
      </c>
      <c r="H6" s="575">
        <v>8</v>
      </c>
      <c r="I6" s="575">
        <v>9</v>
      </c>
      <c r="J6" s="575">
        <v>10</v>
      </c>
      <c r="K6" s="575">
        <v>11</v>
      </c>
      <c r="L6" s="575">
        <v>12</v>
      </c>
      <c r="M6" s="575">
        <v>13</v>
      </c>
      <c r="N6" s="575">
        <v>14</v>
      </c>
      <c r="O6" s="575">
        <v>15</v>
      </c>
      <c r="P6" s="575">
        <v>16</v>
      </c>
      <c r="Q6" s="575">
        <v>17</v>
      </c>
      <c r="R6" s="575">
        <v>18</v>
      </c>
      <c r="S6" s="575">
        <v>19</v>
      </c>
      <c r="T6" s="575">
        <v>20</v>
      </c>
      <c r="U6" s="575">
        <v>21</v>
      </c>
      <c r="V6" s="575">
        <v>22</v>
      </c>
      <c r="W6" s="575">
        <v>23</v>
      </c>
      <c r="X6" s="575">
        <v>24</v>
      </c>
      <c r="Y6" s="575">
        <v>25</v>
      </c>
      <c r="Z6" s="575">
        <v>26</v>
      </c>
      <c r="AA6" s="575">
        <v>27</v>
      </c>
      <c r="AB6" s="575">
        <v>28</v>
      </c>
      <c r="AC6" s="575">
        <v>29</v>
      </c>
      <c r="AD6" s="575">
        <v>30</v>
      </c>
      <c r="AE6" s="578">
        <v>31</v>
      </c>
      <c r="AF6" s="574">
        <v>32</v>
      </c>
      <c r="AG6" s="575">
        <v>33</v>
      </c>
      <c r="AH6" s="575">
        <v>34</v>
      </c>
      <c r="AI6" s="579">
        <v>35</v>
      </c>
      <c r="AJ6" s="580"/>
    </row>
    <row r="7" spans="1:36" ht="58.5">
      <c r="A7" s="582">
        <v>1</v>
      </c>
      <c r="B7" s="583" t="s">
        <v>1169</v>
      </c>
      <c r="C7" s="584" t="s">
        <v>1170</v>
      </c>
      <c r="D7" s="585" t="s">
        <v>1171</v>
      </c>
      <c r="E7" s="586">
        <v>10</v>
      </c>
      <c r="F7" s="582">
        <v>1</v>
      </c>
      <c r="G7" s="586">
        <v>0</v>
      </c>
      <c r="H7" s="586">
        <v>0</v>
      </c>
      <c r="I7" s="586">
        <v>0</v>
      </c>
      <c r="J7" s="586">
        <v>0</v>
      </c>
      <c r="K7" s="586">
        <v>8</v>
      </c>
      <c r="L7" s="586">
        <v>1</v>
      </c>
      <c r="M7" s="586">
        <v>60</v>
      </c>
      <c r="N7" s="586">
        <v>0</v>
      </c>
      <c r="O7" s="586">
        <v>0</v>
      </c>
      <c r="P7" s="587">
        <f t="shared" ref="P7:P70" si="0">IF(SUM(I7:O7)&gt;0, SUM(I7:O7), "")</f>
        <v>69</v>
      </c>
      <c r="Q7" s="586">
        <v>0</v>
      </c>
      <c r="R7" s="586">
        <v>0</v>
      </c>
      <c r="S7" s="586">
        <v>8</v>
      </c>
      <c r="T7" s="586">
        <v>1</v>
      </c>
      <c r="U7" s="586">
        <v>60</v>
      </c>
      <c r="V7" s="586">
        <v>60</v>
      </c>
      <c r="W7" s="586">
        <v>2</v>
      </c>
      <c r="X7" s="586">
        <v>0</v>
      </c>
      <c r="Y7" s="587">
        <f t="shared" ref="Y7:Y70" si="1">IF(SUM(Q7:U7),SUM(Q7:U7),"")</f>
        <v>69</v>
      </c>
      <c r="Z7" s="586">
        <v>0</v>
      </c>
      <c r="AA7" s="586">
        <v>0</v>
      </c>
      <c r="AB7" s="587">
        <f t="shared" ref="AB7:AB70" si="2">IF(Y7&lt;="",IF(SUM(Y7:AA7)&gt;0,SUM(Y7:AA7),""),"")</f>
        <v>69</v>
      </c>
      <c r="AC7" s="588">
        <v>41641.637499999997</v>
      </c>
      <c r="AD7" s="588">
        <v>41641.681250000001</v>
      </c>
      <c r="AE7" s="588">
        <v>41641.681250000001</v>
      </c>
      <c r="AF7" s="586">
        <v>1</v>
      </c>
      <c r="AG7" s="586"/>
      <c r="AH7" s="586" t="s">
        <v>1172</v>
      </c>
      <c r="AI7" s="586" t="s">
        <v>1173</v>
      </c>
    </row>
    <row r="8" spans="1:36" ht="58.5">
      <c r="A8" s="586">
        <v>2</v>
      </c>
      <c r="B8" s="583" t="s">
        <v>1169</v>
      </c>
      <c r="C8" s="584" t="s">
        <v>1174</v>
      </c>
      <c r="D8" s="585" t="s">
        <v>1175</v>
      </c>
      <c r="E8" s="582">
        <v>10</v>
      </c>
      <c r="F8" s="586">
        <v>1</v>
      </c>
      <c r="G8" s="586">
        <v>0</v>
      </c>
      <c r="H8" s="586">
        <v>0</v>
      </c>
      <c r="I8" s="582">
        <v>0</v>
      </c>
      <c r="J8" s="586">
        <v>0</v>
      </c>
      <c r="K8" s="586">
        <v>0</v>
      </c>
      <c r="L8" s="586">
        <v>0</v>
      </c>
      <c r="M8" s="586">
        <v>125</v>
      </c>
      <c r="N8" s="582">
        <v>0</v>
      </c>
      <c r="O8" s="582">
        <v>0</v>
      </c>
      <c r="P8" s="587">
        <f t="shared" si="0"/>
        <v>125</v>
      </c>
      <c r="Q8" s="586">
        <v>0</v>
      </c>
      <c r="R8" s="586">
        <v>0</v>
      </c>
      <c r="S8" s="586">
        <v>0</v>
      </c>
      <c r="T8" s="586">
        <v>0</v>
      </c>
      <c r="U8" s="586">
        <v>125</v>
      </c>
      <c r="V8" s="586">
        <v>125</v>
      </c>
      <c r="W8" s="586">
        <v>0</v>
      </c>
      <c r="X8" s="586">
        <v>0</v>
      </c>
      <c r="Y8" s="587">
        <f t="shared" si="1"/>
        <v>125</v>
      </c>
      <c r="Z8" s="586">
        <v>0</v>
      </c>
      <c r="AA8" s="586">
        <v>0</v>
      </c>
      <c r="AB8" s="587">
        <f t="shared" si="2"/>
        <v>125</v>
      </c>
      <c r="AC8" s="588">
        <v>41652.447916666664</v>
      </c>
      <c r="AD8" s="588">
        <v>41652.513194444444</v>
      </c>
      <c r="AE8" s="588">
        <v>41652.513194444444</v>
      </c>
      <c r="AF8" s="586">
        <v>1.6</v>
      </c>
      <c r="AG8" s="586"/>
      <c r="AH8" s="586" t="s">
        <v>1172</v>
      </c>
      <c r="AI8" s="586" t="s">
        <v>1176</v>
      </c>
    </row>
    <row r="9" spans="1:36" ht="58.5">
      <c r="A9" s="586">
        <v>3</v>
      </c>
      <c r="B9" s="583" t="s">
        <v>1169</v>
      </c>
      <c r="C9" s="584" t="s">
        <v>1177</v>
      </c>
      <c r="D9" s="585" t="s">
        <v>1178</v>
      </c>
      <c r="E9" s="586">
        <v>10</v>
      </c>
      <c r="F9" s="586">
        <v>1</v>
      </c>
      <c r="G9" s="586">
        <v>0</v>
      </c>
      <c r="H9" s="586">
        <v>0</v>
      </c>
      <c r="I9" s="586">
        <v>0</v>
      </c>
      <c r="J9" s="586">
        <v>0</v>
      </c>
      <c r="K9" s="586">
        <v>0</v>
      </c>
      <c r="L9" s="586">
        <v>0</v>
      </c>
      <c r="M9" s="586">
        <v>47</v>
      </c>
      <c r="N9" s="586">
        <v>0</v>
      </c>
      <c r="O9" s="586">
        <v>0</v>
      </c>
      <c r="P9" s="587">
        <f t="shared" si="0"/>
        <v>47</v>
      </c>
      <c r="Q9" s="586">
        <v>0</v>
      </c>
      <c r="R9" s="586">
        <v>0</v>
      </c>
      <c r="S9" s="586">
        <v>0</v>
      </c>
      <c r="T9" s="586">
        <v>0</v>
      </c>
      <c r="U9" s="586">
        <v>47</v>
      </c>
      <c r="V9" s="586">
        <v>41</v>
      </c>
      <c r="W9" s="586">
        <v>5</v>
      </c>
      <c r="X9" s="586">
        <v>1</v>
      </c>
      <c r="Y9" s="587">
        <f t="shared" si="1"/>
        <v>47</v>
      </c>
      <c r="Z9" s="586">
        <v>0</v>
      </c>
      <c r="AA9" s="586">
        <v>0</v>
      </c>
      <c r="AB9" s="587">
        <f t="shared" si="2"/>
        <v>47</v>
      </c>
      <c r="AC9" s="588">
        <v>41655.564583333333</v>
      </c>
      <c r="AD9" s="588">
        <v>41655.606249999997</v>
      </c>
      <c r="AE9" s="588">
        <v>41655.606249999997</v>
      </c>
      <c r="AF9" s="586">
        <v>1</v>
      </c>
      <c r="AG9" s="586"/>
      <c r="AH9" s="586" t="s">
        <v>1172</v>
      </c>
      <c r="AI9" s="586" t="s">
        <v>1179</v>
      </c>
    </row>
    <row r="10" spans="1:36" s="598" customFormat="1" ht="58.5">
      <c r="A10" s="582">
        <v>4</v>
      </c>
      <c r="B10" s="591" t="s">
        <v>1169</v>
      </c>
      <c r="C10" s="592" t="s">
        <v>1180</v>
      </c>
      <c r="D10" s="593" t="s">
        <v>1181</v>
      </c>
      <c r="E10" s="594">
        <v>10</v>
      </c>
      <c r="F10" s="594">
        <v>1</v>
      </c>
      <c r="G10" s="594">
        <v>0</v>
      </c>
      <c r="H10" s="594">
        <v>0</v>
      </c>
      <c r="I10" s="595">
        <v>0</v>
      </c>
      <c r="J10" s="594">
        <v>0</v>
      </c>
      <c r="K10" s="594">
        <v>10</v>
      </c>
      <c r="L10" s="594">
        <v>0</v>
      </c>
      <c r="M10" s="594">
        <v>5</v>
      </c>
      <c r="N10" s="594">
        <v>0</v>
      </c>
      <c r="O10" s="594">
        <v>0</v>
      </c>
      <c r="P10" s="587">
        <f t="shared" si="0"/>
        <v>15</v>
      </c>
      <c r="Q10" s="594">
        <v>0</v>
      </c>
      <c r="R10" s="594">
        <v>0</v>
      </c>
      <c r="S10" s="594">
        <v>10</v>
      </c>
      <c r="T10" s="594">
        <v>0</v>
      </c>
      <c r="U10" s="594">
        <v>5</v>
      </c>
      <c r="V10" s="594">
        <v>15</v>
      </c>
      <c r="W10" s="594">
        <v>0</v>
      </c>
      <c r="X10" s="594">
        <v>0</v>
      </c>
      <c r="Y10" s="587">
        <f t="shared" si="1"/>
        <v>15</v>
      </c>
      <c r="Z10" s="594">
        <v>0</v>
      </c>
      <c r="AA10" s="594">
        <v>0</v>
      </c>
      <c r="AB10" s="587">
        <f t="shared" si="2"/>
        <v>15</v>
      </c>
      <c r="AC10" s="596" t="s">
        <v>1182</v>
      </c>
      <c r="AD10" s="596" t="s">
        <v>1183</v>
      </c>
      <c r="AE10" s="596" t="s">
        <v>1183</v>
      </c>
      <c r="AF10" s="594">
        <v>0.8</v>
      </c>
      <c r="AG10" s="594"/>
      <c r="AH10" s="594" t="s">
        <v>1172</v>
      </c>
      <c r="AI10" s="586" t="s">
        <v>1184</v>
      </c>
      <c r="AJ10" s="597"/>
    </row>
    <row r="11" spans="1:36" ht="58.5">
      <c r="A11" s="586">
        <v>5</v>
      </c>
      <c r="B11" s="583" t="s">
        <v>1169</v>
      </c>
      <c r="C11" s="584" t="s">
        <v>1185</v>
      </c>
      <c r="D11" s="585" t="s">
        <v>1186</v>
      </c>
      <c r="E11" s="586">
        <v>10</v>
      </c>
      <c r="F11" s="586">
        <v>1</v>
      </c>
      <c r="G11" s="586">
        <v>0</v>
      </c>
      <c r="H11" s="586">
        <v>0</v>
      </c>
      <c r="I11" s="582">
        <v>0</v>
      </c>
      <c r="J11" s="586">
        <v>0</v>
      </c>
      <c r="K11" s="586">
        <v>0</v>
      </c>
      <c r="L11" s="586">
        <v>1</v>
      </c>
      <c r="M11" s="586">
        <v>1</v>
      </c>
      <c r="N11" s="586">
        <v>0</v>
      </c>
      <c r="O11" s="586">
        <v>0</v>
      </c>
      <c r="P11" s="587">
        <f t="shared" si="0"/>
        <v>2</v>
      </c>
      <c r="Q11" s="586">
        <v>0</v>
      </c>
      <c r="R11" s="586">
        <v>0</v>
      </c>
      <c r="S11" s="586">
        <v>0</v>
      </c>
      <c r="T11" s="586">
        <v>1</v>
      </c>
      <c r="U11" s="586">
        <v>1</v>
      </c>
      <c r="V11" s="586">
        <v>1</v>
      </c>
      <c r="W11" s="586">
        <v>1</v>
      </c>
      <c r="X11" s="586">
        <v>0</v>
      </c>
      <c r="Y11" s="587">
        <f t="shared" si="1"/>
        <v>2</v>
      </c>
      <c r="Z11" s="586">
        <v>0</v>
      </c>
      <c r="AA11" s="586">
        <v>0</v>
      </c>
      <c r="AB11" s="587">
        <f t="shared" si="2"/>
        <v>2</v>
      </c>
      <c r="AC11" s="588">
        <v>41667.75</v>
      </c>
      <c r="AD11" s="588">
        <v>41667.791666666664</v>
      </c>
      <c r="AE11" s="588">
        <v>41667.791666666664</v>
      </c>
      <c r="AF11" s="586">
        <v>1</v>
      </c>
      <c r="AG11" s="586"/>
      <c r="AH11" s="586" t="s">
        <v>1172</v>
      </c>
      <c r="AI11" s="586" t="s">
        <v>1187</v>
      </c>
    </row>
    <row r="12" spans="1:36" s="598" customFormat="1" ht="58.5">
      <c r="A12" s="586">
        <v>6</v>
      </c>
      <c r="B12" s="591" t="s">
        <v>1169</v>
      </c>
      <c r="C12" s="592" t="s">
        <v>1188</v>
      </c>
      <c r="D12" s="593" t="s">
        <v>1189</v>
      </c>
      <c r="E12" s="594">
        <v>10</v>
      </c>
      <c r="F12" s="594">
        <v>1</v>
      </c>
      <c r="G12" s="594">
        <v>0</v>
      </c>
      <c r="H12" s="594">
        <v>0</v>
      </c>
      <c r="I12" s="594">
        <v>0</v>
      </c>
      <c r="J12" s="594">
        <v>0</v>
      </c>
      <c r="K12" s="594">
        <v>25</v>
      </c>
      <c r="L12" s="594">
        <v>0</v>
      </c>
      <c r="M12" s="594">
        <v>793</v>
      </c>
      <c r="N12" s="594">
        <v>0</v>
      </c>
      <c r="O12" s="594">
        <v>0</v>
      </c>
      <c r="P12" s="587">
        <f t="shared" si="0"/>
        <v>818</v>
      </c>
      <c r="Q12" s="594">
        <v>0</v>
      </c>
      <c r="R12" s="594">
        <v>0</v>
      </c>
      <c r="S12" s="594">
        <v>25</v>
      </c>
      <c r="T12" s="594">
        <v>0</v>
      </c>
      <c r="U12" s="594">
        <v>793</v>
      </c>
      <c r="V12" s="594">
        <v>793</v>
      </c>
      <c r="W12" s="594">
        <v>25</v>
      </c>
      <c r="X12" s="594">
        <v>0</v>
      </c>
      <c r="Y12" s="587">
        <f t="shared" si="1"/>
        <v>818</v>
      </c>
      <c r="Z12" s="594">
        <v>0</v>
      </c>
      <c r="AA12" s="594">
        <v>0</v>
      </c>
      <c r="AB12" s="587">
        <f t="shared" si="2"/>
        <v>818</v>
      </c>
      <c r="AC12" s="596">
        <v>41685.697222222225</v>
      </c>
      <c r="AD12" s="596">
        <v>41685.756944444445</v>
      </c>
      <c r="AE12" s="596">
        <v>41685.756944444445</v>
      </c>
      <c r="AF12" s="594">
        <v>1.4</v>
      </c>
      <c r="AG12" s="594"/>
      <c r="AH12" s="594" t="s">
        <v>1172</v>
      </c>
      <c r="AI12" s="594" t="s">
        <v>1190</v>
      </c>
      <c r="AJ12" s="597"/>
    </row>
    <row r="13" spans="1:36" s="598" customFormat="1" ht="58.5">
      <c r="A13" s="582">
        <v>7</v>
      </c>
      <c r="B13" s="591" t="s">
        <v>1169</v>
      </c>
      <c r="C13" s="599" t="s">
        <v>1191</v>
      </c>
      <c r="D13" s="593" t="s">
        <v>1192</v>
      </c>
      <c r="E13" s="594">
        <v>10</v>
      </c>
      <c r="F13" s="595">
        <v>1</v>
      </c>
      <c r="G13" s="594">
        <v>0</v>
      </c>
      <c r="H13" s="594">
        <v>0</v>
      </c>
      <c r="I13" s="595">
        <v>1</v>
      </c>
      <c r="J13" s="594">
        <v>0</v>
      </c>
      <c r="K13" s="600">
        <v>0</v>
      </c>
      <c r="L13" s="600">
        <v>0</v>
      </c>
      <c r="M13" s="600">
        <v>180</v>
      </c>
      <c r="N13" s="595">
        <v>0</v>
      </c>
      <c r="O13" s="595">
        <v>0</v>
      </c>
      <c r="P13" s="587">
        <f t="shared" si="0"/>
        <v>181</v>
      </c>
      <c r="Q13" s="594">
        <v>1</v>
      </c>
      <c r="R13" s="594">
        <v>0</v>
      </c>
      <c r="S13" s="601">
        <v>0</v>
      </c>
      <c r="T13" s="601">
        <v>0</v>
      </c>
      <c r="U13" s="600">
        <v>181</v>
      </c>
      <c r="V13" s="600">
        <v>181</v>
      </c>
      <c r="W13" s="600">
        <v>1</v>
      </c>
      <c r="X13" s="594">
        <v>0</v>
      </c>
      <c r="Y13" s="587">
        <f t="shared" si="1"/>
        <v>182</v>
      </c>
      <c r="Z13" s="594">
        <v>0</v>
      </c>
      <c r="AA13" s="594">
        <v>0</v>
      </c>
      <c r="AB13" s="587">
        <f t="shared" si="2"/>
        <v>182</v>
      </c>
      <c r="AC13" s="602">
        <v>41685.698611111111</v>
      </c>
      <c r="AD13" s="602">
        <v>41685.799305555556</v>
      </c>
      <c r="AE13" s="602">
        <v>41685.799305555556</v>
      </c>
      <c r="AF13" s="600">
        <v>2.2999999999999998</v>
      </c>
      <c r="AG13" s="600"/>
      <c r="AH13" s="594" t="s">
        <v>1172</v>
      </c>
      <c r="AI13" s="603" t="s">
        <v>1193</v>
      </c>
      <c r="AJ13" s="597"/>
    </row>
    <row r="14" spans="1:36" s="598" customFormat="1" ht="58.5">
      <c r="A14" s="586">
        <v>8</v>
      </c>
      <c r="B14" s="591" t="s">
        <v>1169</v>
      </c>
      <c r="C14" s="599" t="s">
        <v>1194</v>
      </c>
      <c r="D14" s="593" t="s">
        <v>1195</v>
      </c>
      <c r="E14" s="594">
        <v>10</v>
      </c>
      <c r="F14" s="594">
        <v>1</v>
      </c>
      <c r="G14" s="594">
        <v>0</v>
      </c>
      <c r="H14" s="594">
        <v>0</v>
      </c>
      <c r="I14" s="595">
        <v>0</v>
      </c>
      <c r="J14" s="594">
        <v>0</v>
      </c>
      <c r="K14" s="594">
        <v>3</v>
      </c>
      <c r="L14" s="594">
        <v>0</v>
      </c>
      <c r="M14" s="594">
        <v>5</v>
      </c>
      <c r="N14" s="594">
        <v>0</v>
      </c>
      <c r="O14" s="594">
        <v>0</v>
      </c>
      <c r="P14" s="587">
        <f t="shared" si="0"/>
        <v>8</v>
      </c>
      <c r="Q14" s="594">
        <v>0</v>
      </c>
      <c r="R14" s="594">
        <v>0</v>
      </c>
      <c r="S14" s="594">
        <v>3</v>
      </c>
      <c r="T14" s="594">
        <v>0</v>
      </c>
      <c r="U14" s="594">
        <v>5</v>
      </c>
      <c r="V14" s="594">
        <v>5</v>
      </c>
      <c r="W14" s="594">
        <v>3</v>
      </c>
      <c r="X14" s="594">
        <v>0</v>
      </c>
      <c r="Y14" s="587">
        <f t="shared" si="1"/>
        <v>8</v>
      </c>
      <c r="Z14" s="594">
        <v>0</v>
      </c>
      <c r="AA14" s="594">
        <v>0</v>
      </c>
      <c r="AB14" s="587">
        <f t="shared" si="2"/>
        <v>8</v>
      </c>
      <c r="AC14" s="596">
        <v>41687.409722222219</v>
      </c>
      <c r="AD14" s="596">
        <v>41687.427083333336</v>
      </c>
      <c r="AE14" s="596">
        <v>41687.427083333336</v>
      </c>
      <c r="AF14" s="594">
        <v>0.37</v>
      </c>
      <c r="AG14" s="594"/>
      <c r="AH14" s="594" t="s">
        <v>1172</v>
      </c>
      <c r="AI14" s="594" t="s">
        <v>1196</v>
      </c>
      <c r="AJ14" s="597"/>
    </row>
    <row r="15" spans="1:36" s="598" customFormat="1" ht="58.5">
      <c r="A15" s="586">
        <v>9</v>
      </c>
      <c r="B15" s="591" t="s">
        <v>1169</v>
      </c>
      <c r="C15" s="599" t="s">
        <v>1197</v>
      </c>
      <c r="D15" s="593" t="s">
        <v>1198</v>
      </c>
      <c r="E15" s="594">
        <v>10</v>
      </c>
      <c r="F15" s="594">
        <v>1</v>
      </c>
      <c r="G15" s="594">
        <v>0</v>
      </c>
      <c r="H15" s="594">
        <v>0</v>
      </c>
      <c r="I15" s="594">
        <v>0</v>
      </c>
      <c r="J15" s="594">
        <v>0</v>
      </c>
      <c r="K15" s="594">
        <v>16</v>
      </c>
      <c r="L15" s="594">
        <v>1</v>
      </c>
      <c r="M15" s="594">
        <v>86</v>
      </c>
      <c r="N15" s="594">
        <v>0</v>
      </c>
      <c r="O15" s="594">
        <v>0</v>
      </c>
      <c r="P15" s="587">
        <f t="shared" si="0"/>
        <v>103</v>
      </c>
      <c r="Q15" s="594">
        <v>0</v>
      </c>
      <c r="R15" s="594">
        <v>0</v>
      </c>
      <c r="S15" s="594">
        <v>16</v>
      </c>
      <c r="T15" s="594">
        <v>1</v>
      </c>
      <c r="U15" s="594">
        <v>86</v>
      </c>
      <c r="V15" s="594">
        <v>86</v>
      </c>
      <c r="W15" s="594">
        <v>16</v>
      </c>
      <c r="X15" s="594">
        <v>0</v>
      </c>
      <c r="Y15" s="587">
        <f t="shared" si="1"/>
        <v>103</v>
      </c>
      <c r="Z15" s="594">
        <v>0</v>
      </c>
      <c r="AA15" s="594">
        <v>0</v>
      </c>
      <c r="AB15" s="587">
        <f t="shared" si="2"/>
        <v>103</v>
      </c>
      <c r="AC15" s="596">
        <v>41691.576388888891</v>
      </c>
      <c r="AD15" s="596">
        <v>41691.597916666666</v>
      </c>
      <c r="AE15" s="596">
        <v>41691.597916666666</v>
      </c>
      <c r="AF15" s="594">
        <v>0.5</v>
      </c>
      <c r="AG15" s="594"/>
      <c r="AH15" s="594" t="s">
        <v>1172</v>
      </c>
      <c r="AI15" s="594" t="s">
        <v>1199</v>
      </c>
      <c r="AJ15" s="597"/>
    </row>
    <row r="16" spans="1:36" s="598" customFormat="1" ht="58.5">
      <c r="A16" s="582">
        <v>10</v>
      </c>
      <c r="B16" s="591" t="s">
        <v>1169</v>
      </c>
      <c r="C16" s="599" t="s">
        <v>1200</v>
      </c>
      <c r="D16" s="593" t="s">
        <v>1201</v>
      </c>
      <c r="E16" s="594">
        <v>10</v>
      </c>
      <c r="F16" s="594">
        <v>1</v>
      </c>
      <c r="G16" s="594">
        <v>0</v>
      </c>
      <c r="H16" s="594">
        <v>0</v>
      </c>
      <c r="I16" s="595">
        <v>0</v>
      </c>
      <c r="J16" s="594">
        <v>0</v>
      </c>
      <c r="K16" s="594">
        <v>38</v>
      </c>
      <c r="L16" s="594">
        <v>2</v>
      </c>
      <c r="M16" s="594">
        <v>400</v>
      </c>
      <c r="N16" s="595">
        <v>0</v>
      </c>
      <c r="O16" s="595">
        <v>0</v>
      </c>
      <c r="P16" s="587">
        <f t="shared" si="0"/>
        <v>440</v>
      </c>
      <c r="Q16" s="594">
        <v>0</v>
      </c>
      <c r="R16" s="594">
        <v>0</v>
      </c>
      <c r="S16" s="594">
        <v>38</v>
      </c>
      <c r="T16" s="594">
        <v>2</v>
      </c>
      <c r="U16" s="594">
        <v>400</v>
      </c>
      <c r="V16" s="594">
        <v>440</v>
      </c>
      <c r="W16" s="594">
        <v>40</v>
      </c>
      <c r="X16" s="594">
        <v>0</v>
      </c>
      <c r="Y16" s="587">
        <f t="shared" si="1"/>
        <v>440</v>
      </c>
      <c r="Z16" s="594">
        <v>0</v>
      </c>
      <c r="AA16" s="594">
        <v>0</v>
      </c>
      <c r="AB16" s="587">
        <f t="shared" si="2"/>
        <v>440</v>
      </c>
      <c r="AC16" s="596">
        <v>41693.054166666669</v>
      </c>
      <c r="AD16" s="596">
        <v>41693.089583333334</v>
      </c>
      <c r="AE16" s="596">
        <v>41693.089583333334</v>
      </c>
      <c r="AF16" s="594">
        <v>0.73</v>
      </c>
      <c r="AG16" s="594"/>
      <c r="AH16" s="594" t="s">
        <v>1172</v>
      </c>
      <c r="AI16" s="594" t="s">
        <v>1202</v>
      </c>
      <c r="AJ16" s="597"/>
    </row>
    <row r="17" spans="1:36" s="598" customFormat="1" ht="58.5">
      <c r="A17" s="586">
        <v>11</v>
      </c>
      <c r="B17" s="591" t="s">
        <v>1169</v>
      </c>
      <c r="C17" s="599" t="s">
        <v>1203</v>
      </c>
      <c r="D17" s="593" t="s">
        <v>1204</v>
      </c>
      <c r="E17" s="594">
        <v>10</v>
      </c>
      <c r="F17" s="594">
        <v>1</v>
      </c>
      <c r="G17" s="594">
        <v>0</v>
      </c>
      <c r="H17" s="594">
        <v>0</v>
      </c>
      <c r="I17" s="594">
        <v>0</v>
      </c>
      <c r="J17" s="594">
        <v>0</v>
      </c>
      <c r="K17" s="594">
        <v>3</v>
      </c>
      <c r="L17" s="594">
        <v>0</v>
      </c>
      <c r="M17" s="594">
        <v>414</v>
      </c>
      <c r="N17" s="594">
        <v>0</v>
      </c>
      <c r="O17" s="594">
        <v>0</v>
      </c>
      <c r="P17" s="587">
        <f t="shared" si="0"/>
        <v>417</v>
      </c>
      <c r="Q17" s="594">
        <v>0</v>
      </c>
      <c r="R17" s="594">
        <v>0</v>
      </c>
      <c r="S17" s="594">
        <v>3</v>
      </c>
      <c r="T17" s="594">
        <v>0</v>
      </c>
      <c r="U17" s="594">
        <v>414</v>
      </c>
      <c r="V17" s="594">
        <v>414</v>
      </c>
      <c r="W17" s="594">
        <v>3</v>
      </c>
      <c r="X17" s="594">
        <v>0</v>
      </c>
      <c r="Y17" s="587">
        <f t="shared" si="1"/>
        <v>417</v>
      </c>
      <c r="Z17" s="594">
        <v>0</v>
      </c>
      <c r="AA17" s="594">
        <v>0</v>
      </c>
      <c r="AB17" s="587">
        <f t="shared" si="2"/>
        <v>417</v>
      </c>
      <c r="AC17" s="596">
        <v>41719.077777777777</v>
      </c>
      <c r="AD17" s="596">
        <v>41719.123611111114</v>
      </c>
      <c r="AE17" s="596">
        <v>41719.123611111114</v>
      </c>
      <c r="AF17" s="594">
        <v>1.06</v>
      </c>
      <c r="AG17" s="594"/>
      <c r="AH17" s="594" t="s">
        <v>1172</v>
      </c>
      <c r="AI17" s="594" t="s">
        <v>1205</v>
      </c>
      <c r="AJ17" s="597"/>
    </row>
    <row r="18" spans="1:36" s="598" customFormat="1" ht="58.5">
      <c r="A18" s="586">
        <v>12</v>
      </c>
      <c r="B18" s="591" t="s">
        <v>1169</v>
      </c>
      <c r="C18" s="599" t="s">
        <v>1206</v>
      </c>
      <c r="D18" s="593" t="s">
        <v>1207</v>
      </c>
      <c r="E18" s="594">
        <v>10</v>
      </c>
      <c r="F18" s="595">
        <v>1</v>
      </c>
      <c r="G18" s="594">
        <v>0</v>
      </c>
      <c r="H18" s="594">
        <v>0</v>
      </c>
      <c r="I18" s="595">
        <v>0</v>
      </c>
      <c r="J18" s="594">
        <v>0</v>
      </c>
      <c r="K18" s="594">
        <v>4</v>
      </c>
      <c r="L18" s="594">
        <v>0</v>
      </c>
      <c r="M18" s="594">
        <v>1044</v>
      </c>
      <c r="N18" s="594">
        <v>0</v>
      </c>
      <c r="O18" s="594">
        <v>0</v>
      </c>
      <c r="P18" s="587">
        <f t="shared" si="0"/>
        <v>1048</v>
      </c>
      <c r="Q18" s="594">
        <v>0</v>
      </c>
      <c r="R18" s="594">
        <v>0</v>
      </c>
      <c r="S18" s="594">
        <v>4</v>
      </c>
      <c r="T18" s="594">
        <v>0</v>
      </c>
      <c r="U18" s="594">
        <v>1044</v>
      </c>
      <c r="V18" s="594">
        <v>1044</v>
      </c>
      <c r="W18" s="594">
        <v>4</v>
      </c>
      <c r="X18" s="594">
        <v>0</v>
      </c>
      <c r="Y18" s="587">
        <f t="shared" si="1"/>
        <v>1048</v>
      </c>
      <c r="Z18" s="594">
        <v>0</v>
      </c>
      <c r="AA18" s="594">
        <v>0</v>
      </c>
      <c r="AB18" s="587">
        <f t="shared" si="2"/>
        <v>1048</v>
      </c>
      <c r="AC18" s="596">
        <v>41719.099305555559</v>
      </c>
      <c r="AD18" s="596">
        <v>41719.106249999997</v>
      </c>
      <c r="AE18" s="596">
        <v>41719.106249999997</v>
      </c>
      <c r="AF18" s="594">
        <v>0.16</v>
      </c>
      <c r="AG18" s="594"/>
      <c r="AH18" s="594" t="s">
        <v>1172</v>
      </c>
      <c r="AI18" s="594" t="s">
        <v>1208</v>
      </c>
      <c r="AJ18" s="597"/>
    </row>
    <row r="19" spans="1:36" s="598" customFormat="1" ht="58.5">
      <c r="A19" s="582">
        <v>13</v>
      </c>
      <c r="B19" s="591" t="s">
        <v>1169</v>
      </c>
      <c r="C19" s="599" t="s">
        <v>1209</v>
      </c>
      <c r="D19" s="593" t="s">
        <v>1210</v>
      </c>
      <c r="E19" s="594">
        <v>10</v>
      </c>
      <c r="F19" s="594">
        <v>1</v>
      </c>
      <c r="G19" s="594">
        <v>0</v>
      </c>
      <c r="H19" s="594">
        <v>0</v>
      </c>
      <c r="I19" s="594">
        <v>0</v>
      </c>
      <c r="J19" s="594">
        <v>0</v>
      </c>
      <c r="K19" s="594">
        <v>3</v>
      </c>
      <c r="L19" s="594">
        <v>0</v>
      </c>
      <c r="M19" s="594">
        <v>1</v>
      </c>
      <c r="N19" s="594">
        <v>0</v>
      </c>
      <c r="O19" s="594">
        <v>0</v>
      </c>
      <c r="P19" s="587">
        <f t="shared" si="0"/>
        <v>4</v>
      </c>
      <c r="Q19" s="594">
        <v>0</v>
      </c>
      <c r="R19" s="594">
        <v>0</v>
      </c>
      <c r="S19" s="594">
        <v>3</v>
      </c>
      <c r="T19" s="594">
        <v>0</v>
      </c>
      <c r="U19" s="594">
        <v>1</v>
      </c>
      <c r="V19" s="594">
        <v>1</v>
      </c>
      <c r="W19" s="594">
        <v>3</v>
      </c>
      <c r="X19" s="594">
        <v>0</v>
      </c>
      <c r="Y19" s="587">
        <f t="shared" si="1"/>
        <v>4</v>
      </c>
      <c r="Z19" s="594">
        <v>0</v>
      </c>
      <c r="AA19" s="594">
        <v>0</v>
      </c>
      <c r="AB19" s="587">
        <f t="shared" si="2"/>
        <v>4</v>
      </c>
      <c r="AC19" s="596">
        <v>41719.347222222219</v>
      </c>
      <c r="AD19" s="596">
        <v>41719.455555555556</v>
      </c>
      <c r="AE19" s="596">
        <v>41719.455555555556</v>
      </c>
      <c r="AF19" s="594">
        <v>2.5</v>
      </c>
      <c r="AG19" s="594"/>
      <c r="AH19" s="594" t="s">
        <v>1172</v>
      </c>
      <c r="AI19" s="594" t="s">
        <v>1211</v>
      </c>
      <c r="AJ19" s="597"/>
    </row>
    <row r="20" spans="1:36" s="598" customFormat="1" ht="58.5">
      <c r="A20" s="586">
        <v>14</v>
      </c>
      <c r="B20" s="591" t="s">
        <v>1169</v>
      </c>
      <c r="C20" s="599" t="s">
        <v>1212</v>
      </c>
      <c r="D20" s="593" t="s">
        <v>1213</v>
      </c>
      <c r="E20" s="594">
        <v>10</v>
      </c>
      <c r="F20" s="594">
        <v>1</v>
      </c>
      <c r="G20" s="594">
        <v>0</v>
      </c>
      <c r="H20" s="594">
        <v>0</v>
      </c>
      <c r="I20" s="595">
        <v>0</v>
      </c>
      <c r="J20" s="594">
        <v>0</v>
      </c>
      <c r="K20" s="594">
        <v>0</v>
      </c>
      <c r="L20" s="594">
        <v>2</v>
      </c>
      <c r="M20" s="594">
        <v>785</v>
      </c>
      <c r="N20" s="595">
        <v>0</v>
      </c>
      <c r="O20" s="595">
        <v>0</v>
      </c>
      <c r="P20" s="587">
        <f t="shared" si="0"/>
        <v>787</v>
      </c>
      <c r="Q20" s="594">
        <v>0</v>
      </c>
      <c r="R20" s="594">
        <v>0</v>
      </c>
      <c r="S20" s="594">
        <v>0</v>
      </c>
      <c r="T20" s="594">
        <v>2</v>
      </c>
      <c r="U20" s="594">
        <v>787</v>
      </c>
      <c r="V20" s="594">
        <v>787</v>
      </c>
      <c r="W20" s="594">
        <v>2</v>
      </c>
      <c r="X20" s="594">
        <v>0</v>
      </c>
      <c r="Y20" s="587">
        <f t="shared" si="1"/>
        <v>789</v>
      </c>
      <c r="Z20" s="594">
        <v>0</v>
      </c>
      <c r="AA20" s="594">
        <v>0</v>
      </c>
      <c r="AB20" s="587">
        <f t="shared" si="2"/>
        <v>789</v>
      </c>
      <c r="AC20" s="596">
        <v>41729.569444444445</v>
      </c>
      <c r="AD20" s="596">
        <v>41729.598611111112</v>
      </c>
      <c r="AE20" s="596">
        <v>41729.598611111112</v>
      </c>
      <c r="AF20" s="594">
        <v>0.65</v>
      </c>
      <c r="AG20" s="594"/>
      <c r="AH20" s="594" t="s">
        <v>1172</v>
      </c>
      <c r="AI20" s="594" t="s">
        <v>1214</v>
      </c>
      <c r="AJ20" s="597"/>
    </row>
    <row r="21" spans="1:36" s="598" customFormat="1" ht="58.5">
      <c r="A21" s="586">
        <v>15</v>
      </c>
      <c r="B21" s="591" t="s">
        <v>1169</v>
      </c>
      <c r="C21" s="599" t="s">
        <v>1215</v>
      </c>
      <c r="D21" s="593" t="s">
        <v>1216</v>
      </c>
      <c r="E21" s="594">
        <v>10</v>
      </c>
      <c r="F21" s="594">
        <v>1</v>
      </c>
      <c r="G21" s="594">
        <v>0</v>
      </c>
      <c r="H21" s="594">
        <v>0</v>
      </c>
      <c r="I21" s="594">
        <v>0</v>
      </c>
      <c r="J21" s="594">
        <v>0</v>
      </c>
      <c r="K21" s="594">
        <v>31</v>
      </c>
      <c r="L21" s="594">
        <v>0</v>
      </c>
      <c r="M21" s="594">
        <v>12</v>
      </c>
      <c r="N21" s="594">
        <v>0</v>
      </c>
      <c r="O21" s="594">
        <v>0</v>
      </c>
      <c r="P21" s="587">
        <f t="shared" si="0"/>
        <v>43</v>
      </c>
      <c r="Q21" s="594">
        <v>0</v>
      </c>
      <c r="R21" s="594">
        <v>0</v>
      </c>
      <c r="S21" s="594">
        <v>31</v>
      </c>
      <c r="T21" s="594">
        <v>0</v>
      </c>
      <c r="U21" s="594">
        <v>12</v>
      </c>
      <c r="V21" s="594">
        <v>12</v>
      </c>
      <c r="W21" s="594">
        <v>31</v>
      </c>
      <c r="X21" s="594">
        <v>0</v>
      </c>
      <c r="Y21" s="587">
        <f t="shared" si="1"/>
        <v>43</v>
      </c>
      <c r="Z21" s="594">
        <v>0</v>
      </c>
      <c r="AA21" s="594">
        <v>0</v>
      </c>
      <c r="AB21" s="587">
        <f t="shared" si="2"/>
        <v>43</v>
      </c>
      <c r="AC21" s="596">
        <v>41731.638194444444</v>
      </c>
      <c r="AD21" s="596">
        <v>41731.668055555558</v>
      </c>
      <c r="AE21" s="596">
        <v>41731.668055555558</v>
      </c>
      <c r="AF21" s="594">
        <v>0.7</v>
      </c>
      <c r="AG21" s="594"/>
      <c r="AH21" s="594" t="s">
        <v>1172</v>
      </c>
      <c r="AI21" s="594" t="s">
        <v>1217</v>
      </c>
      <c r="AJ21" s="597"/>
    </row>
    <row r="22" spans="1:36" s="598" customFormat="1" ht="58.5">
      <c r="A22" s="582">
        <v>16</v>
      </c>
      <c r="B22" s="591" t="s">
        <v>1169</v>
      </c>
      <c r="C22" s="599" t="s">
        <v>1218</v>
      </c>
      <c r="D22" s="593" t="s">
        <v>1219</v>
      </c>
      <c r="E22" s="594">
        <v>10</v>
      </c>
      <c r="F22" s="594">
        <v>1</v>
      </c>
      <c r="G22" s="594">
        <v>0</v>
      </c>
      <c r="H22" s="594">
        <v>0</v>
      </c>
      <c r="I22" s="595">
        <v>0</v>
      </c>
      <c r="J22" s="594">
        <v>1</v>
      </c>
      <c r="K22" s="594">
        <v>35</v>
      </c>
      <c r="L22" s="594">
        <v>3</v>
      </c>
      <c r="M22" s="594">
        <v>24</v>
      </c>
      <c r="N22" s="594">
        <v>0</v>
      </c>
      <c r="O22" s="594">
        <v>0</v>
      </c>
      <c r="P22" s="587">
        <f t="shared" si="0"/>
        <v>63</v>
      </c>
      <c r="Q22" s="594">
        <v>0</v>
      </c>
      <c r="R22" s="594">
        <v>1</v>
      </c>
      <c r="S22" s="594">
        <v>35</v>
      </c>
      <c r="T22" s="594">
        <v>3</v>
      </c>
      <c r="U22" s="594">
        <v>24</v>
      </c>
      <c r="V22" s="594">
        <v>24</v>
      </c>
      <c r="W22" s="594">
        <v>37</v>
      </c>
      <c r="X22" s="594">
        <v>1</v>
      </c>
      <c r="Y22" s="587">
        <f t="shared" si="1"/>
        <v>63</v>
      </c>
      <c r="Z22" s="594">
        <v>0</v>
      </c>
      <c r="AA22" s="594">
        <v>0</v>
      </c>
      <c r="AB22" s="587">
        <f t="shared" si="2"/>
        <v>63</v>
      </c>
      <c r="AC22" s="596">
        <v>41731.726388888892</v>
      </c>
      <c r="AD22" s="596">
        <v>41731.753472222219</v>
      </c>
      <c r="AE22" s="596">
        <v>41731.753472222219</v>
      </c>
      <c r="AF22" s="594">
        <v>0.6</v>
      </c>
      <c r="AG22" s="594"/>
      <c r="AH22" s="594" t="s">
        <v>1172</v>
      </c>
      <c r="AI22" s="594" t="s">
        <v>1220</v>
      </c>
      <c r="AJ22" s="597"/>
    </row>
    <row r="23" spans="1:36" s="598" customFormat="1" ht="58.5">
      <c r="A23" s="586">
        <v>17</v>
      </c>
      <c r="B23" s="591" t="s">
        <v>1169</v>
      </c>
      <c r="C23" s="599" t="s">
        <v>1221</v>
      </c>
      <c r="D23" s="593" t="s">
        <v>1198</v>
      </c>
      <c r="E23" s="594">
        <v>10</v>
      </c>
      <c r="F23" s="595">
        <v>1</v>
      </c>
      <c r="G23" s="594">
        <v>0</v>
      </c>
      <c r="H23" s="594">
        <v>0</v>
      </c>
      <c r="I23" s="594">
        <v>0</v>
      </c>
      <c r="J23" s="594">
        <v>0</v>
      </c>
      <c r="K23" s="594">
        <v>16</v>
      </c>
      <c r="L23" s="594">
        <v>1</v>
      </c>
      <c r="M23" s="594">
        <v>86</v>
      </c>
      <c r="N23" s="594">
        <v>0</v>
      </c>
      <c r="O23" s="594">
        <v>0</v>
      </c>
      <c r="P23" s="587">
        <f t="shared" si="0"/>
        <v>103</v>
      </c>
      <c r="Q23" s="594">
        <v>0</v>
      </c>
      <c r="R23" s="594">
        <v>0</v>
      </c>
      <c r="S23" s="594">
        <v>16</v>
      </c>
      <c r="T23" s="594">
        <v>1</v>
      </c>
      <c r="U23" s="594">
        <v>86</v>
      </c>
      <c r="V23" s="594">
        <v>86</v>
      </c>
      <c r="W23" s="594">
        <v>16</v>
      </c>
      <c r="X23" s="594">
        <v>0</v>
      </c>
      <c r="Y23" s="587">
        <f t="shared" si="1"/>
        <v>103</v>
      </c>
      <c r="Z23" s="594">
        <v>0</v>
      </c>
      <c r="AA23" s="594">
        <v>0</v>
      </c>
      <c r="AB23" s="587">
        <f t="shared" si="2"/>
        <v>103</v>
      </c>
      <c r="AC23" s="596">
        <v>41732.586111111108</v>
      </c>
      <c r="AD23" s="596">
        <v>41732.642361111109</v>
      </c>
      <c r="AE23" s="596">
        <v>41732.642361111109</v>
      </c>
      <c r="AF23" s="594">
        <v>1.2</v>
      </c>
      <c r="AG23" s="594"/>
      <c r="AH23" s="594" t="s">
        <v>1172</v>
      </c>
      <c r="AI23" s="594" t="s">
        <v>1222</v>
      </c>
      <c r="AJ23" s="597"/>
    </row>
    <row r="24" spans="1:36" s="598" customFormat="1" ht="58.5">
      <c r="A24" s="586">
        <v>18</v>
      </c>
      <c r="B24" s="591" t="s">
        <v>1169</v>
      </c>
      <c r="C24" s="599" t="s">
        <v>1223</v>
      </c>
      <c r="D24" s="593" t="s">
        <v>1198</v>
      </c>
      <c r="E24" s="594">
        <v>10</v>
      </c>
      <c r="F24" s="594">
        <v>1</v>
      </c>
      <c r="G24" s="594">
        <v>0</v>
      </c>
      <c r="H24" s="594">
        <v>0</v>
      </c>
      <c r="I24" s="595">
        <v>0</v>
      </c>
      <c r="J24" s="594">
        <v>0</v>
      </c>
      <c r="K24" s="594">
        <v>16</v>
      </c>
      <c r="L24" s="594">
        <v>1</v>
      </c>
      <c r="M24" s="594">
        <v>86</v>
      </c>
      <c r="N24" s="595">
        <v>0</v>
      </c>
      <c r="O24" s="595">
        <v>0</v>
      </c>
      <c r="P24" s="587">
        <f t="shared" si="0"/>
        <v>103</v>
      </c>
      <c r="Q24" s="594">
        <v>0</v>
      </c>
      <c r="R24" s="594">
        <v>0</v>
      </c>
      <c r="S24" s="594">
        <v>16</v>
      </c>
      <c r="T24" s="594">
        <v>1</v>
      </c>
      <c r="U24" s="594">
        <v>86</v>
      </c>
      <c r="V24" s="594">
        <v>86</v>
      </c>
      <c r="W24" s="594">
        <v>16</v>
      </c>
      <c r="X24" s="594">
        <v>0</v>
      </c>
      <c r="Y24" s="587">
        <f t="shared" si="1"/>
        <v>103</v>
      </c>
      <c r="Z24" s="594">
        <v>0</v>
      </c>
      <c r="AA24" s="594">
        <v>0</v>
      </c>
      <c r="AB24" s="587">
        <f t="shared" si="2"/>
        <v>103</v>
      </c>
      <c r="AC24" s="596">
        <v>41732.794444444444</v>
      </c>
      <c r="AD24" s="596">
        <v>41732.95208333333</v>
      </c>
      <c r="AE24" s="596">
        <v>41732.882638888892</v>
      </c>
      <c r="AF24" s="594">
        <v>2.1</v>
      </c>
      <c r="AG24" s="594"/>
      <c r="AH24" s="594" t="s">
        <v>1172</v>
      </c>
      <c r="AI24" s="594" t="s">
        <v>1224</v>
      </c>
      <c r="AJ24" s="597"/>
    </row>
    <row r="25" spans="1:36" s="598" customFormat="1" ht="58.5">
      <c r="A25" s="582">
        <v>19</v>
      </c>
      <c r="B25" s="591" t="s">
        <v>1169</v>
      </c>
      <c r="C25" s="604" t="s">
        <v>1225</v>
      </c>
      <c r="D25" s="605" t="s">
        <v>1226</v>
      </c>
      <c r="E25" s="594">
        <v>10</v>
      </c>
      <c r="F25" s="594">
        <v>1</v>
      </c>
      <c r="G25" s="594">
        <v>0</v>
      </c>
      <c r="H25" s="594">
        <v>0</v>
      </c>
      <c r="I25" s="594">
        <v>0</v>
      </c>
      <c r="J25" s="594">
        <v>0</v>
      </c>
      <c r="K25" s="600">
        <v>35</v>
      </c>
      <c r="L25" s="600">
        <v>0</v>
      </c>
      <c r="M25" s="600">
        <v>20</v>
      </c>
      <c r="N25" s="594">
        <v>0</v>
      </c>
      <c r="O25" s="594">
        <v>0</v>
      </c>
      <c r="P25" s="587">
        <f t="shared" si="0"/>
        <v>55</v>
      </c>
      <c r="Q25" s="594">
        <v>0</v>
      </c>
      <c r="R25" s="594">
        <v>0</v>
      </c>
      <c r="S25" s="594">
        <v>35</v>
      </c>
      <c r="T25" s="594">
        <v>0</v>
      </c>
      <c r="U25" s="594">
        <v>20</v>
      </c>
      <c r="V25" s="594">
        <v>24</v>
      </c>
      <c r="W25" s="594">
        <v>34</v>
      </c>
      <c r="X25" s="594">
        <v>0</v>
      </c>
      <c r="Y25" s="587">
        <f t="shared" si="1"/>
        <v>55</v>
      </c>
      <c r="Z25" s="594">
        <v>0</v>
      </c>
      <c r="AA25" s="594">
        <v>0</v>
      </c>
      <c r="AB25" s="587">
        <f t="shared" si="2"/>
        <v>55</v>
      </c>
      <c r="AC25" s="596">
        <v>41736.211111111108</v>
      </c>
      <c r="AD25" s="596">
        <v>41736.236805555556</v>
      </c>
      <c r="AE25" s="596">
        <v>41736.236805555556</v>
      </c>
      <c r="AF25" s="594">
        <v>0.6</v>
      </c>
      <c r="AG25" s="594"/>
      <c r="AH25" s="594" t="s">
        <v>1172</v>
      </c>
      <c r="AI25" s="594" t="s">
        <v>1227</v>
      </c>
      <c r="AJ25" s="597"/>
    </row>
    <row r="26" spans="1:36" s="598" customFormat="1" ht="58.5">
      <c r="A26" s="586">
        <v>20</v>
      </c>
      <c r="B26" s="591" t="s">
        <v>1169</v>
      </c>
      <c r="C26" s="599" t="s">
        <v>1228</v>
      </c>
      <c r="D26" s="593" t="s">
        <v>1229</v>
      </c>
      <c r="E26" s="594">
        <v>10</v>
      </c>
      <c r="F26" s="594">
        <v>1</v>
      </c>
      <c r="G26" s="594">
        <v>0</v>
      </c>
      <c r="H26" s="594">
        <v>0</v>
      </c>
      <c r="I26" s="595">
        <v>0</v>
      </c>
      <c r="J26" s="594">
        <v>0</v>
      </c>
      <c r="K26" s="594">
        <v>24</v>
      </c>
      <c r="L26" s="594">
        <v>0</v>
      </c>
      <c r="M26" s="594">
        <v>35</v>
      </c>
      <c r="N26" s="594">
        <v>0</v>
      </c>
      <c r="O26" s="594">
        <v>0</v>
      </c>
      <c r="P26" s="587">
        <f t="shared" si="0"/>
        <v>59</v>
      </c>
      <c r="Q26" s="594">
        <v>0</v>
      </c>
      <c r="R26" s="594">
        <v>0</v>
      </c>
      <c r="S26" s="594">
        <v>24</v>
      </c>
      <c r="T26" s="594">
        <v>0</v>
      </c>
      <c r="U26" s="594">
        <v>35</v>
      </c>
      <c r="V26" s="594">
        <v>37</v>
      </c>
      <c r="W26" s="594">
        <v>22</v>
      </c>
      <c r="X26" s="594">
        <v>0</v>
      </c>
      <c r="Y26" s="587">
        <f t="shared" si="1"/>
        <v>59</v>
      </c>
      <c r="Z26" s="594">
        <v>0</v>
      </c>
      <c r="AA26" s="594">
        <v>0</v>
      </c>
      <c r="AB26" s="587">
        <f t="shared" si="2"/>
        <v>59</v>
      </c>
      <c r="AC26" s="596">
        <v>41742.330555555556</v>
      </c>
      <c r="AD26" s="596">
        <v>41742.351388888892</v>
      </c>
      <c r="AE26" s="596">
        <v>41742.351388888892</v>
      </c>
      <c r="AF26" s="594">
        <v>0.5</v>
      </c>
      <c r="AG26" s="594"/>
      <c r="AH26" s="594" t="s">
        <v>1172</v>
      </c>
      <c r="AI26" s="594" t="s">
        <v>1230</v>
      </c>
      <c r="AJ26" s="597"/>
    </row>
    <row r="27" spans="1:36" s="598" customFormat="1" ht="58.5">
      <c r="A27" s="586">
        <v>21</v>
      </c>
      <c r="B27" s="591" t="s">
        <v>1169</v>
      </c>
      <c r="C27" s="599" t="s">
        <v>1231</v>
      </c>
      <c r="D27" s="593" t="s">
        <v>1232</v>
      </c>
      <c r="E27" s="594">
        <v>10</v>
      </c>
      <c r="F27" s="594">
        <v>1</v>
      </c>
      <c r="G27" s="594">
        <v>0</v>
      </c>
      <c r="H27" s="594">
        <v>0</v>
      </c>
      <c r="I27" s="594">
        <v>0</v>
      </c>
      <c r="J27" s="594">
        <v>0</v>
      </c>
      <c r="K27" s="594">
        <v>0</v>
      </c>
      <c r="L27" s="594">
        <v>1</v>
      </c>
      <c r="M27" s="594">
        <v>246</v>
      </c>
      <c r="N27" s="594">
        <v>0</v>
      </c>
      <c r="O27" s="594">
        <v>0</v>
      </c>
      <c r="P27" s="587">
        <f t="shared" si="0"/>
        <v>247</v>
      </c>
      <c r="Q27" s="594">
        <v>0</v>
      </c>
      <c r="R27" s="594">
        <v>0</v>
      </c>
      <c r="S27" s="594">
        <v>0</v>
      </c>
      <c r="T27" s="594">
        <v>1</v>
      </c>
      <c r="U27" s="594">
        <v>246</v>
      </c>
      <c r="V27" s="594">
        <v>246</v>
      </c>
      <c r="W27" s="594">
        <v>0</v>
      </c>
      <c r="X27" s="594">
        <v>1</v>
      </c>
      <c r="Y27" s="587">
        <f t="shared" si="1"/>
        <v>247</v>
      </c>
      <c r="Z27" s="594">
        <v>0</v>
      </c>
      <c r="AA27" s="594">
        <v>0</v>
      </c>
      <c r="AB27" s="587">
        <f t="shared" si="2"/>
        <v>247</v>
      </c>
      <c r="AC27" s="596">
        <v>41742.556250000001</v>
      </c>
      <c r="AD27" s="596">
        <v>41742.577777777777</v>
      </c>
      <c r="AE27" s="596">
        <v>41742.577777777777</v>
      </c>
      <c r="AF27" s="594">
        <v>0.5</v>
      </c>
      <c r="AG27" s="594"/>
      <c r="AH27" s="594" t="s">
        <v>1172</v>
      </c>
      <c r="AI27" s="594" t="s">
        <v>1233</v>
      </c>
      <c r="AJ27" s="597"/>
    </row>
    <row r="28" spans="1:36" s="598" customFormat="1" ht="58.5">
      <c r="A28" s="582">
        <v>22</v>
      </c>
      <c r="B28" s="591" t="s">
        <v>1169</v>
      </c>
      <c r="C28" s="606" t="s">
        <v>1234</v>
      </c>
      <c r="D28" s="607" t="s">
        <v>1226</v>
      </c>
      <c r="E28" s="594">
        <v>10</v>
      </c>
      <c r="F28" s="595">
        <v>1</v>
      </c>
      <c r="G28" s="594">
        <v>0</v>
      </c>
      <c r="H28" s="594">
        <v>0</v>
      </c>
      <c r="I28" s="595">
        <v>0</v>
      </c>
      <c r="J28" s="594">
        <v>0</v>
      </c>
      <c r="K28" s="594">
        <v>105</v>
      </c>
      <c r="L28" s="594">
        <v>0</v>
      </c>
      <c r="M28" s="594">
        <v>264</v>
      </c>
      <c r="N28" s="595">
        <v>0</v>
      </c>
      <c r="O28" s="595">
        <v>0</v>
      </c>
      <c r="P28" s="587">
        <f t="shared" si="0"/>
        <v>369</v>
      </c>
      <c r="Q28" s="594">
        <v>0</v>
      </c>
      <c r="R28" s="594">
        <v>0</v>
      </c>
      <c r="S28" s="594">
        <v>105</v>
      </c>
      <c r="T28" s="594">
        <v>0</v>
      </c>
      <c r="U28" s="594">
        <v>264</v>
      </c>
      <c r="V28" s="594">
        <v>362</v>
      </c>
      <c r="W28" s="594">
        <v>5</v>
      </c>
      <c r="X28" s="594">
        <v>0</v>
      </c>
      <c r="Y28" s="587">
        <f t="shared" si="1"/>
        <v>369</v>
      </c>
      <c r="Z28" s="594">
        <v>0</v>
      </c>
      <c r="AA28" s="594">
        <v>0</v>
      </c>
      <c r="AB28" s="587">
        <f t="shared" si="2"/>
        <v>369</v>
      </c>
      <c r="AC28" s="594" t="s">
        <v>1235</v>
      </c>
      <c r="AD28" s="596">
        <v>41745.352777777778</v>
      </c>
      <c r="AE28" s="594" t="s">
        <v>1236</v>
      </c>
      <c r="AF28" s="608">
        <v>0.38333333333333336</v>
      </c>
      <c r="AG28" s="594"/>
      <c r="AH28" s="594" t="s">
        <v>1172</v>
      </c>
      <c r="AI28" s="594" t="s">
        <v>1237</v>
      </c>
      <c r="AJ28" s="597"/>
    </row>
    <row r="29" spans="1:36" s="598" customFormat="1" ht="58.5">
      <c r="A29" s="586">
        <v>23</v>
      </c>
      <c r="B29" s="591" t="s">
        <v>1169</v>
      </c>
      <c r="C29" s="606" t="s">
        <v>1238</v>
      </c>
      <c r="D29" s="607" t="s">
        <v>1239</v>
      </c>
      <c r="E29" s="594">
        <v>10</v>
      </c>
      <c r="F29" s="594">
        <v>0</v>
      </c>
      <c r="G29" s="594">
        <v>1</v>
      </c>
      <c r="H29" s="594">
        <v>0</v>
      </c>
      <c r="I29" s="594">
        <v>0</v>
      </c>
      <c r="J29" s="594">
        <v>0</v>
      </c>
      <c r="K29" s="594">
        <v>0</v>
      </c>
      <c r="L29" s="594">
        <v>18</v>
      </c>
      <c r="M29" s="594">
        <v>96</v>
      </c>
      <c r="N29" s="594">
        <v>0</v>
      </c>
      <c r="O29" s="594">
        <v>0</v>
      </c>
      <c r="P29" s="587">
        <f t="shared" si="0"/>
        <v>114</v>
      </c>
      <c r="Q29" s="594">
        <v>0</v>
      </c>
      <c r="R29" s="594">
        <v>0</v>
      </c>
      <c r="S29" s="594">
        <v>0</v>
      </c>
      <c r="T29" s="594">
        <v>18</v>
      </c>
      <c r="U29" s="594">
        <v>96</v>
      </c>
      <c r="V29" s="594">
        <v>105</v>
      </c>
      <c r="W29" s="594">
        <v>9</v>
      </c>
      <c r="X29" s="594">
        <v>0</v>
      </c>
      <c r="Y29" s="587">
        <f t="shared" si="1"/>
        <v>114</v>
      </c>
      <c r="Z29" s="594">
        <v>0</v>
      </c>
      <c r="AA29" s="594">
        <v>0</v>
      </c>
      <c r="AB29" s="587">
        <f t="shared" si="2"/>
        <v>114</v>
      </c>
      <c r="AC29" s="594" t="s">
        <v>1240</v>
      </c>
      <c r="AD29" s="594" t="s">
        <v>1241</v>
      </c>
      <c r="AE29" s="596">
        <v>41752.132638888892</v>
      </c>
      <c r="AF29" s="608">
        <v>1.6</v>
      </c>
      <c r="AG29" s="594"/>
      <c r="AH29" s="594" t="s">
        <v>1172</v>
      </c>
      <c r="AI29" s="594" t="s">
        <v>1242</v>
      </c>
      <c r="AJ29" s="597"/>
    </row>
    <row r="30" spans="1:36" s="598" customFormat="1" ht="58.5">
      <c r="A30" s="586">
        <v>24</v>
      </c>
      <c r="B30" s="591" t="s">
        <v>1169</v>
      </c>
      <c r="C30" s="606" t="s">
        <v>1243</v>
      </c>
      <c r="D30" s="607" t="s">
        <v>1244</v>
      </c>
      <c r="E30" s="594">
        <v>10</v>
      </c>
      <c r="F30" s="594">
        <v>1</v>
      </c>
      <c r="G30" s="594">
        <v>0</v>
      </c>
      <c r="H30" s="594">
        <v>0</v>
      </c>
      <c r="I30" s="595">
        <v>0</v>
      </c>
      <c r="J30" s="594">
        <v>5</v>
      </c>
      <c r="K30" s="594">
        <v>26</v>
      </c>
      <c r="L30" s="594">
        <v>0</v>
      </c>
      <c r="M30" s="594">
        <v>20</v>
      </c>
      <c r="N30" s="594">
        <v>0</v>
      </c>
      <c r="O30" s="594">
        <v>0</v>
      </c>
      <c r="P30" s="587">
        <f t="shared" si="0"/>
        <v>51</v>
      </c>
      <c r="Q30" s="594">
        <v>0</v>
      </c>
      <c r="R30" s="594">
        <v>5</v>
      </c>
      <c r="S30" s="594">
        <v>26</v>
      </c>
      <c r="T30" s="594">
        <v>0</v>
      </c>
      <c r="U30" s="594">
        <v>20</v>
      </c>
      <c r="V30" s="594">
        <v>49</v>
      </c>
      <c r="W30" s="594">
        <v>2</v>
      </c>
      <c r="X30" s="594">
        <v>0</v>
      </c>
      <c r="Y30" s="587">
        <f t="shared" si="1"/>
        <v>51</v>
      </c>
      <c r="Z30" s="594">
        <v>0</v>
      </c>
      <c r="AA30" s="594">
        <v>0</v>
      </c>
      <c r="AB30" s="587">
        <f t="shared" si="2"/>
        <v>51</v>
      </c>
      <c r="AC30" s="594" t="s">
        <v>1245</v>
      </c>
      <c r="AD30" s="594" t="s">
        <v>1246</v>
      </c>
      <c r="AE30" s="594" t="s">
        <v>1246</v>
      </c>
      <c r="AF30" s="608">
        <v>1.1666666666666667</v>
      </c>
      <c r="AG30" s="594"/>
      <c r="AH30" s="594" t="s">
        <v>1172</v>
      </c>
      <c r="AI30" s="594" t="s">
        <v>1247</v>
      </c>
      <c r="AJ30" s="597"/>
    </row>
    <row r="31" spans="1:36" s="598" customFormat="1" ht="58.5">
      <c r="A31" s="582">
        <v>25</v>
      </c>
      <c r="B31" s="591" t="s">
        <v>1169</v>
      </c>
      <c r="C31" s="609" t="s">
        <v>1248</v>
      </c>
      <c r="D31" s="607" t="s">
        <v>1198</v>
      </c>
      <c r="E31" s="594">
        <v>10</v>
      </c>
      <c r="F31" s="594">
        <v>1</v>
      </c>
      <c r="G31" s="594">
        <v>0</v>
      </c>
      <c r="H31" s="594">
        <v>0</v>
      </c>
      <c r="I31" s="595">
        <v>0</v>
      </c>
      <c r="J31" s="594">
        <v>0</v>
      </c>
      <c r="K31" s="594">
        <v>16</v>
      </c>
      <c r="L31" s="594">
        <v>1</v>
      </c>
      <c r="M31" s="594">
        <v>86</v>
      </c>
      <c r="N31" s="595">
        <v>0</v>
      </c>
      <c r="O31" s="595">
        <v>0</v>
      </c>
      <c r="P31" s="587">
        <f t="shared" si="0"/>
        <v>103</v>
      </c>
      <c r="Q31" s="594">
        <v>0</v>
      </c>
      <c r="R31" s="594">
        <v>0</v>
      </c>
      <c r="S31" s="594">
        <v>16</v>
      </c>
      <c r="T31" s="594">
        <v>1</v>
      </c>
      <c r="U31" s="594">
        <v>86</v>
      </c>
      <c r="V31" s="594">
        <v>86</v>
      </c>
      <c r="W31" s="594">
        <v>16</v>
      </c>
      <c r="X31" s="594">
        <v>0</v>
      </c>
      <c r="Y31" s="587">
        <f t="shared" si="1"/>
        <v>103</v>
      </c>
      <c r="Z31" s="594">
        <v>0</v>
      </c>
      <c r="AA31" s="594">
        <v>0</v>
      </c>
      <c r="AB31" s="587">
        <f t="shared" si="2"/>
        <v>103</v>
      </c>
      <c r="AC31" s="594" t="s">
        <v>1249</v>
      </c>
      <c r="AD31" s="594" t="s">
        <v>1250</v>
      </c>
      <c r="AE31" s="594" t="s">
        <v>1250</v>
      </c>
      <c r="AF31" s="608">
        <v>0.51666666666666672</v>
      </c>
      <c r="AG31" s="594"/>
      <c r="AH31" s="594" t="s">
        <v>1172</v>
      </c>
      <c r="AI31" s="594" t="s">
        <v>1251</v>
      </c>
      <c r="AJ31" s="597"/>
    </row>
    <row r="32" spans="1:36" s="598" customFormat="1" ht="58.5">
      <c r="A32" s="586">
        <v>26</v>
      </c>
      <c r="B32" s="591" t="s">
        <v>1169</v>
      </c>
      <c r="C32" s="606" t="s">
        <v>1252</v>
      </c>
      <c r="D32" s="607" t="s">
        <v>1253</v>
      </c>
      <c r="E32" s="594">
        <v>10</v>
      </c>
      <c r="F32" s="594">
        <v>1</v>
      </c>
      <c r="G32" s="594">
        <v>0</v>
      </c>
      <c r="H32" s="594">
        <v>0</v>
      </c>
      <c r="I32" s="595">
        <v>0</v>
      </c>
      <c r="J32" s="594">
        <v>0</v>
      </c>
      <c r="K32" s="594">
        <v>0</v>
      </c>
      <c r="L32" s="594">
        <v>12</v>
      </c>
      <c r="M32" s="594">
        <v>13</v>
      </c>
      <c r="N32" s="594">
        <v>0</v>
      </c>
      <c r="O32" s="594">
        <v>0</v>
      </c>
      <c r="P32" s="587">
        <f t="shared" si="0"/>
        <v>25</v>
      </c>
      <c r="Q32" s="594">
        <v>0</v>
      </c>
      <c r="R32" s="594">
        <v>0</v>
      </c>
      <c r="S32" s="594">
        <v>0</v>
      </c>
      <c r="T32" s="594">
        <v>12</v>
      </c>
      <c r="U32" s="594">
        <v>13</v>
      </c>
      <c r="V32" s="594">
        <v>20</v>
      </c>
      <c r="W32" s="594">
        <v>5</v>
      </c>
      <c r="X32" s="594">
        <v>0</v>
      </c>
      <c r="Y32" s="587">
        <f t="shared" si="1"/>
        <v>25</v>
      </c>
      <c r="Z32" s="594">
        <v>0</v>
      </c>
      <c r="AA32" s="594">
        <v>0</v>
      </c>
      <c r="AB32" s="587">
        <f t="shared" si="2"/>
        <v>25</v>
      </c>
      <c r="AC32" s="594" t="s">
        <v>1254</v>
      </c>
      <c r="AD32" s="594" t="s">
        <v>1255</v>
      </c>
      <c r="AE32" s="594" t="s">
        <v>1255</v>
      </c>
      <c r="AF32" s="608">
        <v>1.1666666666666667</v>
      </c>
      <c r="AG32" s="594"/>
      <c r="AH32" s="594" t="s">
        <v>1172</v>
      </c>
      <c r="AI32" s="594" t="s">
        <v>1256</v>
      </c>
      <c r="AJ32" s="597"/>
    </row>
    <row r="33" spans="1:36" s="598" customFormat="1" ht="58.5">
      <c r="A33" s="586">
        <v>27</v>
      </c>
      <c r="B33" s="591" t="s">
        <v>1169</v>
      </c>
      <c r="C33" s="606" t="s">
        <v>1257</v>
      </c>
      <c r="D33" s="607" t="s">
        <v>1219</v>
      </c>
      <c r="E33" s="594">
        <v>10</v>
      </c>
      <c r="F33" s="594">
        <v>1</v>
      </c>
      <c r="G33" s="594">
        <v>0</v>
      </c>
      <c r="H33" s="594">
        <v>0</v>
      </c>
      <c r="I33" s="594">
        <v>0</v>
      </c>
      <c r="J33" s="594">
        <v>19</v>
      </c>
      <c r="K33" s="594">
        <v>58</v>
      </c>
      <c r="L33" s="594">
        <v>0</v>
      </c>
      <c r="M33" s="594">
        <v>219</v>
      </c>
      <c r="N33" s="594">
        <v>0</v>
      </c>
      <c r="O33" s="594">
        <v>0</v>
      </c>
      <c r="P33" s="587">
        <f t="shared" si="0"/>
        <v>296</v>
      </c>
      <c r="Q33" s="594">
        <v>0</v>
      </c>
      <c r="R33" s="594">
        <v>19</v>
      </c>
      <c r="S33" s="594">
        <v>58</v>
      </c>
      <c r="T33" s="594">
        <v>0</v>
      </c>
      <c r="U33" s="594">
        <v>219</v>
      </c>
      <c r="V33" s="594">
        <v>278</v>
      </c>
      <c r="W33" s="594">
        <v>18</v>
      </c>
      <c r="X33" s="594">
        <v>0</v>
      </c>
      <c r="Y33" s="587">
        <f t="shared" si="1"/>
        <v>296</v>
      </c>
      <c r="Z33" s="594">
        <v>0</v>
      </c>
      <c r="AA33" s="594">
        <v>0</v>
      </c>
      <c r="AB33" s="587">
        <f t="shared" si="2"/>
        <v>296</v>
      </c>
      <c r="AC33" s="594" t="s">
        <v>1258</v>
      </c>
      <c r="AD33" s="594" t="s">
        <v>1259</v>
      </c>
      <c r="AE33" s="594" t="s">
        <v>1259</v>
      </c>
      <c r="AF33" s="608">
        <v>1.8333333333333335</v>
      </c>
      <c r="AG33" s="594"/>
      <c r="AH33" s="594" t="s">
        <v>1172</v>
      </c>
      <c r="AI33" s="594" t="s">
        <v>1260</v>
      </c>
      <c r="AJ33" s="597"/>
    </row>
    <row r="34" spans="1:36" s="598" customFormat="1" ht="58.5">
      <c r="A34" s="582">
        <v>28</v>
      </c>
      <c r="B34" s="591" t="s">
        <v>1169</v>
      </c>
      <c r="C34" s="606" t="s">
        <v>1261</v>
      </c>
      <c r="D34" s="607" t="s">
        <v>1262</v>
      </c>
      <c r="E34" s="594">
        <v>10</v>
      </c>
      <c r="F34" s="594">
        <v>1</v>
      </c>
      <c r="G34" s="594">
        <v>0</v>
      </c>
      <c r="H34" s="594">
        <v>0</v>
      </c>
      <c r="I34" s="595">
        <v>0</v>
      </c>
      <c r="J34" s="594">
        <v>76</v>
      </c>
      <c r="K34" s="594">
        <v>45</v>
      </c>
      <c r="L34" s="594">
        <v>0</v>
      </c>
      <c r="M34" s="594">
        <v>106</v>
      </c>
      <c r="N34" s="595">
        <v>0</v>
      </c>
      <c r="O34" s="595">
        <v>0</v>
      </c>
      <c r="P34" s="587">
        <f t="shared" si="0"/>
        <v>227</v>
      </c>
      <c r="Q34" s="594">
        <v>0</v>
      </c>
      <c r="R34" s="594">
        <v>76</v>
      </c>
      <c r="S34" s="594">
        <v>45</v>
      </c>
      <c r="T34" s="594">
        <v>0</v>
      </c>
      <c r="U34" s="594">
        <v>106</v>
      </c>
      <c r="V34" s="594">
        <v>183</v>
      </c>
      <c r="W34" s="594">
        <v>44</v>
      </c>
      <c r="X34" s="594">
        <v>0</v>
      </c>
      <c r="Y34" s="587">
        <f t="shared" si="1"/>
        <v>227</v>
      </c>
      <c r="Z34" s="594">
        <v>0</v>
      </c>
      <c r="AA34" s="594">
        <v>0</v>
      </c>
      <c r="AB34" s="587">
        <f t="shared" si="2"/>
        <v>227</v>
      </c>
      <c r="AC34" s="594" t="s">
        <v>1263</v>
      </c>
      <c r="AD34" s="594" t="s">
        <v>1264</v>
      </c>
      <c r="AE34" s="594" t="s">
        <v>1264</v>
      </c>
      <c r="AF34" s="608">
        <v>2.0699999999999998</v>
      </c>
      <c r="AG34" s="594"/>
      <c r="AH34" s="594" t="s">
        <v>1172</v>
      </c>
      <c r="AI34" s="594" t="s">
        <v>1265</v>
      </c>
      <c r="AJ34" s="597"/>
    </row>
    <row r="35" spans="1:36" s="598" customFormat="1" ht="58.5">
      <c r="A35" s="586">
        <v>29</v>
      </c>
      <c r="B35" s="591" t="s">
        <v>1169</v>
      </c>
      <c r="C35" s="606" t="s">
        <v>1266</v>
      </c>
      <c r="D35" s="607" t="s">
        <v>1204</v>
      </c>
      <c r="E35" s="594">
        <v>10</v>
      </c>
      <c r="F35" s="594">
        <v>1</v>
      </c>
      <c r="G35" s="594">
        <v>0</v>
      </c>
      <c r="H35" s="594">
        <v>0</v>
      </c>
      <c r="I35" s="595">
        <v>0</v>
      </c>
      <c r="J35" s="594">
        <v>0</v>
      </c>
      <c r="K35" s="594">
        <v>10</v>
      </c>
      <c r="L35" s="594">
        <v>0</v>
      </c>
      <c r="M35" s="594">
        <v>43</v>
      </c>
      <c r="N35" s="594">
        <v>0</v>
      </c>
      <c r="O35" s="594">
        <v>0</v>
      </c>
      <c r="P35" s="587">
        <f t="shared" si="0"/>
        <v>53</v>
      </c>
      <c r="Q35" s="594">
        <v>0</v>
      </c>
      <c r="R35" s="594">
        <v>0</v>
      </c>
      <c r="S35" s="594">
        <v>10</v>
      </c>
      <c r="T35" s="594">
        <v>0</v>
      </c>
      <c r="U35" s="594">
        <v>45</v>
      </c>
      <c r="V35" s="594">
        <v>51</v>
      </c>
      <c r="W35" s="594">
        <v>2</v>
      </c>
      <c r="X35" s="594">
        <v>0</v>
      </c>
      <c r="Y35" s="587">
        <f t="shared" si="1"/>
        <v>55</v>
      </c>
      <c r="Z35" s="594">
        <v>0</v>
      </c>
      <c r="AA35" s="594">
        <v>0</v>
      </c>
      <c r="AB35" s="587">
        <f t="shared" si="2"/>
        <v>55</v>
      </c>
      <c r="AC35" s="594" t="s">
        <v>1267</v>
      </c>
      <c r="AD35" s="594" t="s">
        <v>1268</v>
      </c>
      <c r="AE35" s="594" t="s">
        <v>1268</v>
      </c>
      <c r="AF35" s="608">
        <v>0.75</v>
      </c>
      <c r="AG35" s="594"/>
      <c r="AH35" s="594" t="s">
        <v>1172</v>
      </c>
      <c r="AI35" s="594" t="s">
        <v>1269</v>
      </c>
      <c r="AJ35" s="597"/>
    </row>
    <row r="36" spans="1:36" s="598" customFormat="1" ht="58.5">
      <c r="A36" s="586">
        <v>30</v>
      </c>
      <c r="B36" s="591" t="s">
        <v>1169</v>
      </c>
      <c r="C36" s="606" t="s">
        <v>1270</v>
      </c>
      <c r="D36" s="607" t="s">
        <v>1226</v>
      </c>
      <c r="E36" s="594">
        <v>10</v>
      </c>
      <c r="F36" s="594">
        <v>1</v>
      </c>
      <c r="G36" s="594">
        <v>0</v>
      </c>
      <c r="H36" s="594">
        <v>0</v>
      </c>
      <c r="I36" s="595">
        <v>0</v>
      </c>
      <c r="J36" s="594">
        <v>0</v>
      </c>
      <c r="K36" s="594">
        <v>105</v>
      </c>
      <c r="L36" s="594">
        <v>0</v>
      </c>
      <c r="M36" s="594">
        <v>264</v>
      </c>
      <c r="N36" s="595">
        <v>0</v>
      </c>
      <c r="O36" s="595">
        <v>0</v>
      </c>
      <c r="P36" s="587">
        <f t="shared" si="0"/>
        <v>369</v>
      </c>
      <c r="Q36" s="594">
        <v>0</v>
      </c>
      <c r="R36" s="594">
        <v>0</v>
      </c>
      <c r="S36" s="594">
        <v>105</v>
      </c>
      <c r="T36" s="594">
        <v>0</v>
      </c>
      <c r="U36" s="594">
        <v>264</v>
      </c>
      <c r="V36" s="594">
        <v>362</v>
      </c>
      <c r="W36" s="594">
        <v>5</v>
      </c>
      <c r="X36" s="594">
        <v>0</v>
      </c>
      <c r="Y36" s="587">
        <f t="shared" si="1"/>
        <v>369</v>
      </c>
      <c r="Z36" s="594">
        <v>0</v>
      </c>
      <c r="AA36" s="594">
        <v>0</v>
      </c>
      <c r="AB36" s="587">
        <f t="shared" si="2"/>
        <v>369</v>
      </c>
      <c r="AC36" s="594" t="s">
        <v>1271</v>
      </c>
      <c r="AD36" s="594" t="s">
        <v>1272</v>
      </c>
      <c r="AE36" s="594" t="s">
        <v>1272</v>
      </c>
      <c r="AF36" s="608">
        <v>0.82</v>
      </c>
      <c r="AG36" s="594"/>
      <c r="AH36" s="594" t="s">
        <v>1172</v>
      </c>
      <c r="AI36" s="594" t="s">
        <v>1273</v>
      </c>
      <c r="AJ36" s="597"/>
    </row>
    <row r="37" spans="1:36" s="598" customFormat="1" ht="58.5">
      <c r="A37" s="582">
        <v>31</v>
      </c>
      <c r="B37" s="591" t="s">
        <v>1169</v>
      </c>
      <c r="C37" s="606" t="s">
        <v>1274</v>
      </c>
      <c r="D37" s="607" t="s">
        <v>1275</v>
      </c>
      <c r="E37" s="594">
        <v>10</v>
      </c>
      <c r="F37" s="594">
        <v>1</v>
      </c>
      <c r="G37" s="594">
        <v>0</v>
      </c>
      <c r="H37" s="594">
        <v>0</v>
      </c>
      <c r="I37" s="594">
        <v>0</v>
      </c>
      <c r="J37" s="594">
        <v>0</v>
      </c>
      <c r="K37" s="594">
        <v>0</v>
      </c>
      <c r="L37" s="594">
        <v>0</v>
      </c>
      <c r="M37" s="594">
        <v>204</v>
      </c>
      <c r="N37" s="594">
        <v>0</v>
      </c>
      <c r="O37" s="594">
        <v>0</v>
      </c>
      <c r="P37" s="587">
        <f t="shared" si="0"/>
        <v>204</v>
      </c>
      <c r="Q37" s="594">
        <v>0</v>
      </c>
      <c r="R37" s="594">
        <v>0</v>
      </c>
      <c r="S37" s="594">
        <v>0</v>
      </c>
      <c r="T37" s="594">
        <v>0</v>
      </c>
      <c r="U37" s="594">
        <v>204</v>
      </c>
      <c r="V37" s="594">
        <v>204</v>
      </c>
      <c r="W37" s="594">
        <v>0</v>
      </c>
      <c r="X37" s="594">
        <v>0</v>
      </c>
      <c r="Y37" s="587">
        <f t="shared" si="1"/>
        <v>204</v>
      </c>
      <c r="Z37" s="594">
        <v>0</v>
      </c>
      <c r="AA37" s="594">
        <v>0</v>
      </c>
      <c r="AB37" s="587">
        <f t="shared" si="2"/>
        <v>204</v>
      </c>
      <c r="AC37" s="594" t="s">
        <v>1276</v>
      </c>
      <c r="AD37" s="594" t="s">
        <v>1277</v>
      </c>
      <c r="AE37" s="594" t="s">
        <v>1277</v>
      </c>
      <c r="AF37" s="608">
        <v>4.87</v>
      </c>
      <c r="AG37" s="594"/>
      <c r="AH37" s="594" t="s">
        <v>1172</v>
      </c>
      <c r="AI37" s="594" t="s">
        <v>1278</v>
      </c>
      <c r="AJ37" s="597"/>
    </row>
    <row r="38" spans="1:36" s="598" customFormat="1" ht="58.5">
      <c r="A38" s="586">
        <v>32</v>
      </c>
      <c r="B38" s="591" t="s">
        <v>1169</v>
      </c>
      <c r="C38" s="606" t="s">
        <v>1279</v>
      </c>
      <c r="D38" s="607" t="s">
        <v>1280</v>
      </c>
      <c r="E38" s="594">
        <v>10</v>
      </c>
      <c r="F38" s="594">
        <v>0</v>
      </c>
      <c r="G38" s="594">
        <v>0</v>
      </c>
      <c r="H38" s="594">
        <v>0</v>
      </c>
      <c r="I38" s="594">
        <v>0</v>
      </c>
      <c r="J38" s="594">
        <v>0</v>
      </c>
      <c r="K38" s="594">
        <v>0</v>
      </c>
      <c r="L38" s="594">
        <v>0</v>
      </c>
      <c r="M38" s="594">
        <v>88</v>
      </c>
      <c r="N38" s="594">
        <v>0</v>
      </c>
      <c r="O38" s="594">
        <v>0</v>
      </c>
      <c r="P38" s="587">
        <f t="shared" si="0"/>
        <v>88</v>
      </c>
      <c r="Q38" s="594">
        <v>0</v>
      </c>
      <c r="R38" s="594">
        <v>0</v>
      </c>
      <c r="S38" s="594">
        <v>0</v>
      </c>
      <c r="T38" s="594">
        <v>0</v>
      </c>
      <c r="U38" s="594">
        <v>88</v>
      </c>
      <c r="V38" s="594">
        <v>87</v>
      </c>
      <c r="W38" s="594">
        <v>1</v>
      </c>
      <c r="X38" s="594">
        <v>0</v>
      </c>
      <c r="Y38" s="587">
        <f t="shared" si="1"/>
        <v>88</v>
      </c>
      <c r="Z38" s="594">
        <v>0</v>
      </c>
      <c r="AA38" s="594">
        <v>0</v>
      </c>
      <c r="AB38" s="587">
        <f t="shared" si="2"/>
        <v>88</v>
      </c>
      <c r="AC38" s="594" t="s">
        <v>1281</v>
      </c>
      <c r="AD38" s="596">
        <v>41771.397222222222</v>
      </c>
      <c r="AE38" s="596">
        <v>41771.397222222222</v>
      </c>
      <c r="AF38" s="608">
        <v>2.25</v>
      </c>
      <c r="AG38" s="594"/>
      <c r="AH38" s="594" t="s">
        <v>1172</v>
      </c>
      <c r="AI38" s="594" t="s">
        <v>1282</v>
      </c>
      <c r="AJ38" s="597"/>
    </row>
    <row r="39" spans="1:36" s="598" customFormat="1" ht="58.5">
      <c r="A39" s="586">
        <v>33</v>
      </c>
      <c r="B39" s="591" t="s">
        <v>1169</v>
      </c>
      <c r="C39" s="606" t="s">
        <v>1283</v>
      </c>
      <c r="D39" s="607" t="s">
        <v>1284</v>
      </c>
      <c r="E39" s="594">
        <v>10</v>
      </c>
      <c r="F39" s="594">
        <v>0</v>
      </c>
      <c r="G39" s="594">
        <v>0</v>
      </c>
      <c r="H39" s="594">
        <v>0</v>
      </c>
      <c r="I39" s="595">
        <v>0</v>
      </c>
      <c r="J39" s="594">
        <v>0</v>
      </c>
      <c r="K39" s="594">
        <v>7</v>
      </c>
      <c r="L39" s="594">
        <v>0</v>
      </c>
      <c r="M39" s="594">
        <v>32</v>
      </c>
      <c r="N39" s="594">
        <v>0</v>
      </c>
      <c r="O39" s="594">
        <v>0</v>
      </c>
      <c r="P39" s="587">
        <f t="shared" si="0"/>
        <v>39</v>
      </c>
      <c r="Q39" s="594">
        <v>0</v>
      </c>
      <c r="R39" s="594">
        <v>0</v>
      </c>
      <c r="S39" s="594">
        <v>7</v>
      </c>
      <c r="T39" s="594">
        <v>0</v>
      </c>
      <c r="U39" s="594">
        <v>32</v>
      </c>
      <c r="V39" s="594">
        <v>33</v>
      </c>
      <c r="W39" s="594">
        <v>5</v>
      </c>
      <c r="X39" s="594">
        <v>1</v>
      </c>
      <c r="Y39" s="587">
        <f t="shared" si="1"/>
        <v>39</v>
      </c>
      <c r="Z39" s="594">
        <v>0</v>
      </c>
      <c r="AA39" s="594">
        <v>0</v>
      </c>
      <c r="AB39" s="587">
        <f t="shared" si="2"/>
        <v>39</v>
      </c>
      <c r="AC39" s="594" t="s">
        <v>1285</v>
      </c>
      <c r="AD39" s="594" t="s">
        <v>1286</v>
      </c>
      <c r="AE39" s="594" t="s">
        <v>1286</v>
      </c>
      <c r="AF39" s="608">
        <v>0.81666666666666665</v>
      </c>
      <c r="AG39" s="594"/>
      <c r="AH39" s="594" t="s">
        <v>1172</v>
      </c>
      <c r="AI39" s="594" t="s">
        <v>1287</v>
      </c>
      <c r="AJ39" s="597"/>
    </row>
    <row r="40" spans="1:36" s="598" customFormat="1" ht="58.5">
      <c r="A40" s="582">
        <v>34</v>
      </c>
      <c r="B40" s="591" t="s">
        <v>1169</v>
      </c>
      <c r="C40" s="606" t="s">
        <v>1288</v>
      </c>
      <c r="D40" s="607" t="s">
        <v>1232</v>
      </c>
      <c r="E40" s="594">
        <v>10</v>
      </c>
      <c r="F40" s="594">
        <v>1</v>
      </c>
      <c r="G40" s="594">
        <v>0</v>
      </c>
      <c r="H40" s="594">
        <v>0</v>
      </c>
      <c r="I40" s="594">
        <v>0</v>
      </c>
      <c r="J40" s="594">
        <v>0</v>
      </c>
      <c r="K40" s="594">
        <v>0</v>
      </c>
      <c r="L40" s="594">
        <v>1</v>
      </c>
      <c r="M40" s="594">
        <v>245</v>
      </c>
      <c r="N40" s="594">
        <v>0</v>
      </c>
      <c r="O40" s="594">
        <v>0</v>
      </c>
      <c r="P40" s="587">
        <f t="shared" si="0"/>
        <v>246</v>
      </c>
      <c r="Q40" s="594">
        <v>0</v>
      </c>
      <c r="R40" s="594">
        <v>0</v>
      </c>
      <c r="S40" s="594">
        <v>0</v>
      </c>
      <c r="T40" s="594">
        <v>1</v>
      </c>
      <c r="U40" s="594">
        <v>245</v>
      </c>
      <c r="V40" s="594">
        <v>243</v>
      </c>
      <c r="W40" s="594">
        <v>2</v>
      </c>
      <c r="X40" s="594">
        <v>0</v>
      </c>
      <c r="Y40" s="587">
        <f t="shared" si="1"/>
        <v>246</v>
      </c>
      <c r="Z40" s="594">
        <v>0</v>
      </c>
      <c r="AA40" s="594">
        <v>0</v>
      </c>
      <c r="AB40" s="587">
        <f t="shared" si="2"/>
        <v>246</v>
      </c>
      <c r="AC40" s="594" t="s">
        <v>1289</v>
      </c>
      <c r="AD40" s="594" t="s">
        <v>1290</v>
      </c>
      <c r="AE40" s="594" t="s">
        <v>1290</v>
      </c>
      <c r="AF40" s="608">
        <v>1.97</v>
      </c>
      <c r="AG40" s="594"/>
      <c r="AH40" s="594" t="s">
        <v>1172</v>
      </c>
      <c r="AI40" s="594" t="s">
        <v>1291</v>
      </c>
      <c r="AJ40" s="597"/>
    </row>
    <row r="41" spans="1:36" s="598" customFormat="1" ht="58.5">
      <c r="A41" s="586">
        <v>35</v>
      </c>
      <c r="B41" s="591" t="s">
        <v>1169</v>
      </c>
      <c r="C41" s="606" t="s">
        <v>1292</v>
      </c>
      <c r="D41" s="607" t="s">
        <v>1293</v>
      </c>
      <c r="E41" s="594">
        <v>10</v>
      </c>
      <c r="F41" s="594">
        <v>1</v>
      </c>
      <c r="G41" s="594">
        <v>0</v>
      </c>
      <c r="H41" s="594">
        <v>0</v>
      </c>
      <c r="I41" s="594">
        <v>0</v>
      </c>
      <c r="J41" s="594">
        <v>0</v>
      </c>
      <c r="K41" s="594">
        <v>0</v>
      </c>
      <c r="L41" s="594">
        <v>0</v>
      </c>
      <c r="M41" s="594">
        <v>88</v>
      </c>
      <c r="N41" s="594">
        <v>0</v>
      </c>
      <c r="O41" s="594">
        <v>0</v>
      </c>
      <c r="P41" s="587">
        <f t="shared" si="0"/>
        <v>88</v>
      </c>
      <c r="Q41" s="594">
        <v>0</v>
      </c>
      <c r="R41" s="594">
        <v>0</v>
      </c>
      <c r="S41" s="594">
        <v>0</v>
      </c>
      <c r="T41" s="594">
        <v>0</v>
      </c>
      <c r="U41" s="594">
        <v>88</v>
      </c>
      <c r="V41" s="594">
        <v>87</v>
      </c>
      <c r="W41" s="594">
        <v>1</v>
      </c>
      <c r="X41" s="594">
        <v>0</v>
      </c>
      <c r="Y41" s="587">
        <f t="shared" si="1"/>
        <v>88</v>
      </c>
      <c r="Z41" s="594">
        <v>0</v>
      </c>
      <c r="AA41" s="594">
        <v>0</v>
      </c>
      <c r="AB41" s="587">
        <f t="shared" si="2"/>
        <v>88</v>
      </c>
      <c r="AC41" s="596">
        <v>41777.313194444447</v>
      </c>
      <c r="AD41" s="596">
        <v>41777.438888888886</v>
      </c>
      <c r="AE41" s="596">
        <v>41777.438888888886</v>
      </c>
      <c r="AF41" s="608">
        <v>3.01</v>
      </c>
      <c r="AG41" s="594"/>
      <c r="AH41" s="594" t="s">
        <v>1172</v>
      </c>
      <c r="AI41" s="594" t="s">
        <v>1294</v>
      </c>
      <c r="AJ41" s="597"/>
    </row>
    <row r="42" spans="1:36" s="598" customFormat="1" ht="58.5">
      <c r="A42" s="586">
        <v>36</v>
      </c>
      <c r="B42" s="591" t="s">
        <v>1169</v>
      </c>
      <c r="C42" s="606" t="s">
        <v>1295</v>
      </c>
      <c r="D42" s="607" t="s">
        <v>1216</v>
      </c>
      <c r="E42" s="594">
        <v>10</v>
      </c>
      <c r="F42" s="594">
        <v>1</v>
      </c>
      <c r="G42" s="594">
        <v>0</v>
      </c>
      <c r="H42" s="594">
        <v>0</v>
      </c>
      <c r="I42" s="594">
        <v>0</v>
      </c>
      <c r="J42" s="594">
        <v>0</v>
      </c>
      <c r="K42" s="594">
        <v>31</v>
      </c>
      <c r="L42" s="594">
        <v>0</v>
      </c>
      <c r="M42" s="594">
        <v>12</v>
      </c>
      <c r="N42" s="594">
        <v>0</v>
      </c>
      <c r="O42" s="594">
        <v>0</v>
      </c>
      <c r="P42" s="587">
        <f t="shared" si="0"/>
        <v>43</v>
      </c>
      <c r="Q42" s="594">
        <v>0</v>
      </c>
      <c r="R42" s="594">
        <v>0</v>
      </c>
      <c r="S42" s="594">
        <v>31</v>
      </c>
      <c r="T42" s="594">
        <v>0</v>
      </c>
      <c r="U42" s="594">
        <v>12</v>
      </c>
      <c r="V42" s="594">
        <v>12</v>
      </c>
      <c r="W42" s="594">
        <v>31</v>
      </c>
      <c r="X42" s="594">
        <v>0</v>
      </c>
      <c r="Y42" s="587">
        <f t="shared" si="1"/>
        <v>43</v>
      </c>
      <c r="Z42" s="594">
        <v>0</v>
      </c>
      <c r="AA42" s="594">
        <v>0</v>
      </c>
      <c r="AB42" s="587">
        <f t="shared" si="2"/>
        <v>43</v>
      </c>
      <c r="AC42" s="594" t="s">
        <v>1296</v>
      </c>
      <c r="AD42" s="594" t="s">
        <v>1297</v>
      </c>
      <c r="AE42" s="594" t="s">
        <v>1297</v>
      </c>
      <c r="AF42" s="608">
        <v>1.28</v>
      </c>
      <c r="AG42" s="594"/>
      <c r="AH42" s="594" t="s">
        <v>1172</v>
      </c>
      <c r="AI42" s="594" t="s">
        <v>1298</v>
      </c>
      <c r="AJ42" s="597"/>
    </row>
    <row r="43" spans="1:36" s="598" customFormat="1" ht="58.5">
      <c r="A43" s="582">
        <v>37</v>
      </c>
      <c r="B43" s="591" t="s">
        <v>1169</v>
      </c>
      <c r="C43" s="606" t="s">
        <v>1299</v>
      </c>
      <c r="D43" s="607" t="s">
        <v>1300</v>
      </c>
      <c r="E43" s="594">
        <v>10</v>
      </c>
      <c r="F43" s="594">
        <v>1</v>
      </c>
      <c r="G43" s="594">
        <v>0</v>
      </c>
      <c r="H43" s="594">
        <v>0</v>
      </c>
      <c r="I43" s="594">
        <v>0</v>
      </c>
      <c r="J43" s="594">
        <v>0</v>
      </c>
      <c r="K43" s="594">
        <v>6</v>
      </c>
      <c r="L43" s="594">
        <v>0</v>
      </c>
      <c r="M43" s="594">
        <v>311</v>
      </c>
      <c r="N43" s="594">
        <v>0</v>
      </c>
      <c r="O43" s="594">
        <v>0</v>
      </c>
      <c r="P43" s="587">
        <f t="shared" si="0"/>
        <v>317</v>
      </c>
      <c r="Q43" s="594">
        <v>0</v>
      </c>
      <c r="R43" s="594">
        <v>0</v>
      </c>
      <c r="S43" s="594">
        <v>6</v>
      </c>
      <c r="T43" s="594">
        <v>0</v>
      </c>
      <c r="U43" s="594">
        <v>311</v>
      </c>
      <c r="V43" s="594">
        <v>314</v>
      </c>
      <c r="W43" s="594">
        <v>3</v>
      </c>
      <c r="X43" s="594">
        <v>0</v>
      </c>
      <c r="Y43" s="587">
        <f t="shared" si="1"/>
        <v>317</v>
      </c>
      <c r="Z43" s="594">
        <v>0</v>
      </c>
      <c r="AA43" s="594">
        <v>0</v>
      </c>
      <c r="AB43" s="587">
        <f t="shared" si="2"/>
        <v>317</v>
      </c>
      <c r="AC43" s="594" t="s">
        <v>1301</v>
      </c>
      <c r="AD43" s="594" t="s">
        <v>1302</v>
      </c>
      <c r="AE43" s="594" t="s">
        <v>1302</v>
      </c>
      <c r="AF43" s="608">
        <v>0.73333333333333328</v>
      </c>
      <c r="AG43" s="594"/>
      <c r="AH43" s="594" t="s">
        <v>1172</v>
      </c>
      <c r="AI43" s="594" t="s">
        <v>1303</v>
      </c>
      <c r="AJ43" s="597"/>
    </row>
    <row r="44" spans="1:36" s="598" customFormat="1" ht="58.5">
      <c r="A44" s="586">
        <v>38</v>
      </c>
      <c r="B44" s="591" t="s">
        <v>1169</v>
      </c>
      <c r="C44" s="606" t="s">
        <v>1304</v>
      </c>
      <c r="D44" s="607" t="s">
        <v>1300</v>
      </c>
      <c r="E44" s="594">
        <v>10</v>
      </c>
      <c r="F44" s="594">
        <v>1</v>
      </c>
      <c r="G44" s="594">
        <v>0</v>
      </c>
      <c r="H44" s="594">
        <v>0</v>
      </c>
      <c r="I44" s="594">
        <v>0</v>
      </c>
      <c r="J44" s="594">
        <v>0</v>
      </c>
      <c r="K44" s="594">
        <v>6</v>
      </c>
      <c r="L44" s="594">
        <v>0</v>
      </c>
      <c r="M44" s="594">
        <v>311</v>
      </c>
      <c r="N44" s="594">
        <v>0</v>
      </c>
      <c r="O44" s="594">
        <v>0</v>
      </c>
      <c r="P44" s="587">
        <f t="shared" si="0"/>
        <v>317</v>
      </c>
      <c r="Q44" s="594">
        <v>0</v>
      </c>
      <c r="R44" s="594">
        <v>0</v>
      </c>
      <c r="S44" s="594">
        <v>6</v>
      </c>
      <c r="T44" s="594">
        <v>0</v>
      </c>
      <c r="U44" s="594">
        <v>311</v>
      </c>
      <c r="V44" s="594">
        <v>314</v>
      </c>
      <c r="W44" s="594">
        <v>3</v>
      </c>
      <c r="X44" s="594">
        <v>0</v>
      </c>
      <c r="Y44" s="587">
        <f t="shared" si="1"/>
        <v>317</v>
      </c>
      <c r="Z44" s="594">
        <v>0</v>
      </c>
      <c r="AA44" s="594">
        <v>0</v>
      </c>
      <c r="AB44" s="587">
        <f t="shared" si="2"/>
        <v>317</v>
      </c>
      <c r="AC44" s="594" t="s">
        <v>1305</v>
      </c>
      <c r="AD44" s="594" t="s">
        <v>1306</v>
      </c>
      <c r="AE44" s="594" t="s">
        <v>1306</v>
      </c>
      <c r="AF44" s="608">
        <v>1.32</v>
      </c>
      <c r="AG44" s="594"/>
      <c r="AH44" s="594" t="s">
        <v>1172</v>
      </c>
      <c r="AI44" s="594" t="s">
        <v>1307</v>
      </c>
      <c r="AJ44" s="597"/>
    </row>
    <row r="45" spans="1:36" s="598" customFormat="1" ht="58.5">
      <c r="A45" s="586">
        <v>39</v>
      </c>
      <c r="B45" s="591" t="s">
        <v>1169</v>
      </c>
      <c r="C45" s="606" t="s">
        <v>1308</v>
      </c>
      <c r="D45" s="607" t="s">
        <v>1309</v>
      </c>
      <c r="E45" s="594">
        <v>10</v>
      </c>
      <c r="F45" s="594">
        <v>1</v>
      </c>
      <c r="G45" s="594">
        <v>0</v>
      </c>
      <c r="H45" s="594">
        <v>0</v>
      </c>
      <c r="I45" s="594">
        <v>0</v>
      </c>
      <c r="J45" s="594">
        <v>0</v>
      </c>
      <c r="K45" s="594">
        <v>47</v>
      </c>
      <c r="L45" s="594">
        <v>0</v>
      </c>
      <c r="M45" s="594">
        <v>92</v>
      </c>
      <c r="N45" s="594">
        <v>0</v>
      </c>
      <c r="O45" s="594">
        <v>0</v>
      </c>
      <c r="P45" s="587">
        <f t="shared" si="0"/>
        <v>139</v>
      </c>
      <c r="Q45" s="594">
        <v>0</v>
      </c>
      <c r="R45" s="594">
        <v>0</v>
      </c>
      <c r="S45" s="594">
        <v>47</v>
      </c>
      <c r="T45" s="594">
        <v>0</v>
      </c>
      <c r="U45" s="594">
        <v>92</v>
      </c>
      <c r="V45" s="594">
        <v>133</v>
      </c>
      <c r="W45" s="594">
        <v>6</v>
      </c>
      <c r="X45" s="594">
        <v>0</v>
      </c>
      <c r="Y45" s="587">
        <f t="shared" si="1"/>
        <v>139</v>
      </c>
      <c r="Z45" s="594">
        <v>0</v>
      </c>
      <c r="AA45" s="594">
        <v>0</v>
      </c>
      <c r="AB45" s="587">
        <f t="shared" si="2"/>
        <v>139</v>
      </c>
      <c r="AC45" s="594" t="s">
        <v>1310</v>
      </c>
      <c r="AD45" s="594" t="s">
        <v>1311</v>
      </c>
      <c r="AE45" s="594" t="s">
        <v>1311</v>
      </c>
      <c r="AF45" s="608">
        <v>0.48</v>
      </c>
      <c r="AG45" s="594"/>
      <c r="AH45" s="594" t="s">
        <v>1172</v>
      </c>
      <c r="AI45" s="594" t="s">
        <v>1312</v>
      </c>
      <c r="AJ45" s="597"/>
    </row>
    <row r="46" spans="1:36" s="598" customFormat="1" ht="58.5">
      <c r="A46" s="582">
        <v>40</v>
      </c>
      <c r="B46" s="591" t="s">
        <v>1169</v>
      </c>
      <c r="C46" s="606" t="s">
        <v>1313</v>
      </c>
      <c r="D46" s="607" t="s">
        <v>1314</v>
      </c>
      <c r="E46" s="594">
        <v>10</v>
      </c>
      <c r="F46" s="594">
        <v>1</v>
      </c>
      <c r="G46" s="594">
        <v>0</v>
      </c>
      <c r="H46" s="594">
        <v>0</v>
      </c>
      <c r="I46" s="595">
        <v>0</v>
      </c>
      <c r="J46" s="594">
        <v>0</v>
      </c>
      <c r="K46" s="594">
        <v>13</v>
      </c>
      <c r="L46" s="594">
        <v>0</v>
      </c>
      <c r="M46" s="594">
        <v>1084</v>
      </c>
      <c r="N46" s="595">
        <v>0</v>
      </c>
      <c r="O46" s="595">
        <v>0</v>
      </c>
      <c r="P46" s="587">
        <f t="shared" si="0"/>
        <v>1097</v>
      </c>
      <c r="Q46" s="594">
        <v>0</v>
      </c>
      <c r="R46" s="594">
        <v>0</v>
      </c>
      <c r="S46" s="594">
        <v>13</v>
      </c>
      <c r="T46" s="594">
        <v>0</v>
      </c>
      <c r="U46" s="594">
        <v>1084</v>
      </c>
      <c r="V46" s="594">
        <v>1078</v>
      </c>
      <c r="W46" s="594">
        <v>6</v>
      </c>
      <c r="X46" s="594">
        <v>0</v>
      </c>
      <c r="Y46" s="587">
        <f t="shared" si="1"/>
        <v>1097</v>
      </c>
      <c r="Z46" s="594">
        <v>0</v>
      </c>
      <c r="AA46" s="594">
        <v>0</v>
      </c>
      <c r="AB46" s="587">
        <f t="shared" si="2"/>
        <v>1097</v>
      </c>
      <c r="AC46" s="594" t="s">
        <v>1315</v>
      </c>
      <c r="AD46" s="594" t="s">
        <v>1316</v>
      </c>
      <c r="AE46" s="594" t="s">
        <v>1316</v>
      </c>
      <c r="AF46" s="608">
        <v>0.5</v>
      </c>
      <c r="AG46" s="594"/>
      <c r="AH46" s="594" t="s">
        <v>1172</v>
      </c>
      <c r="AI46" s="594" t="s">
        <v>1317</v>
      </c>
      <c r="AJ46" s="597"/>
    </row>
    <row r="47" spans="1:36" s="598" customFormat="1" ht="58.5">
      <c r="A47" s="586">
        <v>41</v>
      </c>
      <c r="B47" s="591" t="s">
        <v>1169</v>
      </c>
      <c r="C47" s="606" t="s">
        <v>1318</v>
      </c>
      <c r="D47" s="607" t="s">
        <v>1319</v>
      </c>
      <c r="E47" s="594">
        <v>10</v>
      </c>
      <c r="F47" s="594">
        <v>1</v>
      </c>
      <c r="G47" s="594">
        <v>0</v>
      </c>
      <c r="H47" s="594">
        <v>0</v>
      </c>
      <c r="I47" s="594">
        <v>0</v>
      </c>
      <c r="J47" s="594">
        <v>0</v>
      </c>
      <c r="K47" s="594">
        <v>33</v>
      </c>
      <c r="L47" s="594">
        <v>0</v>
      </c>
      <c r="M47" s="594">
        <v>118</v>
      </c>
      <c r="N47" s="594">
        <v>0</v>
      </c>
      <c r="O47" s="594">
        <v>0</v>
      </c>
      <c r="P47" s="587">
        <f t="shared" si="0"/>
        <v>151</v>
      </c>
      <c r="Q47" s="594">
        <v>0</v>
      </c>
      <c r="R47" s="594">
        <v>0</v>
      </c>
      <c r="S47" s="594">
        <v>33</v>
      </c>
      <c r="T47" s="594">
        <v>0</v>
      </c>
      <c r="U47" s="594">
        <v>118</v>
      </c>
      <c r="V47" s="594">
        <v>146</v>
      </c>
      <c r="W47" s="594">
        <v>5</v>
      </c>
      <c r="X47" s="594">
        <v>0</v>
      </c>
      <c r="Y47" s="587">
        <f t="shared" si="1"/>
        <v>151</v>
      </c>
      <c r="Z47" s="594">
        <v>0</v>
      </c>
      <c r="AA47" s="594">
        <v>0</v>
      </c>
      <c r="AB47" s="587">
        <f t="shared" si="2"/>
        <v>151</v>
      </c>
      <c r="AC47" s="594" t="s">
        <v>1320</v>
      </c>
      <c r="AD47" s="594" t="s">
        <v>1321</v>
      </c>
      <c r="AE47" s="594" t="s">
        <v>1321</v>
      </c>
      <c r="AF47" s="608">
        <v>2</v>
      </c>
      <c r="AG47" s="594"/>
      <c r="AH47" s="594" t="s">
        <v>1172</v>
      </c>
      <c r="AI47" s="594" t="s">
        <v>1322</v>
      </c>
      <c r="AJ47" s="597"/>
    </row>
    <row r="48" spans="1:36" s="598" customFormat="1" ht="58.5">
      <c r="A48" s="586">
        <v>42</v>
      </c>
      <c r="B48" s="591" t="s">
        <v>1169</v>
      </c>
      <c r="C48" s="606" t="s">
        <v>1323</v>
      </c>
      <c r="D48" s="607" t="s">
        <v>1324</v>
      </c>
      <c r="E48" s="594">
        <v>10</v>
      </c>
      <c r="F48" s="594">
        <v>1</v>
      </c>
      <c r="G48" s="594">
        <v>0</v>
      </c>
      <c r="H48" s="594">
        <v>0</v>
      </c>
      <c r="I48" s="595">
        <v>0</v>
      </c>
      <c r="J48" s="594">
        <v>0</v>
      </c>
      <c r="K48" s="594">
        <v>39</v>
      </c>
      <c r="L48" s="594">
        <v>0</v>
      </c>
      <c r="M48" s="594">
        <v>157</v>
      </c>
      <c r="N48" s="594">
        <v>0</v>
      </c>
      <c r="O48" s="594">
        <v>0</v>
      </c>
      <c r="P48" s="587">
        <f t="shared" si="0"/>
        <v>196</v>
      </c>
      <c r="Q48" s="594">
        <v>0</v>
      </c>
      <c r="R48" s="594">
        <v>0</v>
      </c>
      <c r="S48" s="594">
        <v>39</v>
      </c>
      <c r="T48" s="594">
        <v>0</v>
      </c>
      <c r="U48" s="594">
        <v>157</v>
      </c>
      <c r="V48" s="594">
        <v>193</v>
      </c>
      <c r="W48" s="594">
        <v>3</v>
      </c>
      <c r="X48" s="594">
        <v>0</v>
      </c>
      <c r="Y48" s="587">
        <f t="shared" si="1"/>
        <v>196</v>
      </c>
      <c r="Z48" s="594">
        <v>0</v>
      </c>
      <c r="AA48" s="594">
        <v>0</v>
      </c>
      <c r="AB48" s="587">
        <f t="shared" si="2"/>
        <v>196</v>
      </c>
      <c r="AC48" s="594" t="s">
        <v>1325</v>
      </c>
      <c r="AD48" s="594" t="s">
        <v>1326</v>
      </c>
      <c r="AE48" s="594" t="s">
        <v>1326</v>
      </c>
      <c r="AF48" s="608">
        <v>0.7</v>
      </c>
      <c r="AG48" s="594"/>
      <c r="AH48" s="594" t="s">
        <v>1172</v>
      </c>
      <c r="AI48" s="594" t="s">
        <v>1327</v>
      </c>
      <c r="AJ48" s="597"/>
    </row>
    <row r="49" spans="1:36" s="598" customFormat="1" ht="58.5">
      <c r="A49" s="582">
        <v>43</v>
      </c>
      <c r="B49" s="591" t="s">
        <v>1169</v>
      </c>
      <c r="C49" s="606" t="s">
        <v>1328</v>
      </c>
      <c r="D49" s="607" t="s">
        <v>1232</v>
      </c>
      <c r="E49" s="594">
        <v>10</v>
      </c>
      <c r="F49" s="594">
        <v>0</v>
      </c>
      <c r="G49" s="594">
        <v>0</v>
      </c>
      <c r="H49" s="594">
        <v>0</v>
      </c>
      <c r="I49" s="594">
        <v>0</v>
      </c>
      <c r="J49" s="594">
        <v>0</v>
      </c>
      <c r="K49" s="594">
        <v>0</v>
      </c>
      <c r="L49" s="594">
        <v>1</v>
      </c>
      <c r="M49" s="594">
        <v>246</v>
      </c>
      <c r="N49" s="594">
        <v>0</v>
      </c>
      <c r="O49" s="594">
        <v>0</v>
      </c>
      <c r="P49" s="587">
        <f t="shared" si="0"/>
        <v>247</v>
      </c>
      <c r="Q49" s="594">
        <v>0</v>
      </c>
      <c r="R49" s="594">
        <v>0</v>
      </c>
      <c r="S49" s="594">
        <v>0</v>
      </c>
      <c r="T49" s="594">
        <v>1</v>
      </c>
      <c r="U49" s="594">
        <v>246</v>
      </c>
      <c r="V49" s="594">
        <v>246</v>
      </c>
      <c r="W49" s="594">
        <v>0</v>
      </c>
      <c r="X49" s="594">
        <v>1</v>
      </c>
      <c r="Y49" s="587">
        <f t="shared" si="1"/>
        <v>247</v>
      </c>
      <c r="Z49" s="594">
        <v>0</v>
      </c>
      <c r="AA49" s="594">
        <v>0</v>
      </c>
      <c r="AB49" s="587">
        <f t="shared" si="2"/>
        <v>247</v>
      </c>
      <c r="AC49" s="594" t="s">
        <v>1329</v>
      </c>
      <c r="AD49" s="594" t="s">
        <v>1330</v>
      </c>
      <c r="AE49" s="594" t="s">
        <v>1330</v>
      </c>
      <c r="AF49" s="608">
        <v>0.68333333333333335</v>
      </c>
      <c r="AG49" s="594"/>
      <c r="AH49" s="594" t="s">
        <v>1172</v>
      </c>
      <c r="AI49" s="594" t="s">
        <v>1331</v>
      </c>
      <c r="AJ49" s="597"/>
    </row>
    <row r="50" spans="1:36" s="598" customFormat="1" ht="58.5">
      <c r="A50" s="586">
        <v>44</v>
      </c>
      <c r="B50" s="591" t="s">
        <v>1169</v>
      </c>
      <c r="C50" s="606" t="s">
        <v>1332</v>
      </c>
      <c r="D50" s="607" t="s">
        <v>1239</v>
      </c>
      <c r="E50" s="594">
        <v>10</v>
      </c>
      <c r="F50" s="594">
        <v>0</v>
      </c>
      <c r="G50" s="594">
        <v>1</v>
      </c>
      <c r="H50" s="594">
        <v>0</v>
      </c>
      <c r="I50" s="594">
        <v>0</v>
      </c>
      <c r="J50" s="594">
        <v>0</v>
      </c>
      <c r="K50" s="594">
        <v>18</v>
      </c>
      <c r="L50" s="594">
        <v>0</v>
      </c>
      <c r="M50" s="594">
        <v>96</v>
      </c>
      <c r="N50" s="594">
        <v>0</v>
      </c>
      <c r="O50" s="594">
        <v>0</v>
      </c>
      <c r="P50" s="587">
        <f t="shared" si="0"/>
        <v>114</v>
      </c>
      <c r="Q50" s="594">
        <v>0</v>
      </c>
      <c r="R50" s="594">
        <v>0</v>
      </c>
      <c r="S50" s="594">
        <v>18</v>
      </c>
      <c r="T50" s="594">
        <v>0</v>
      </c>
      <c r="U50" s="594">
        <v>96</v>
      </c>
      <c r="V50" s="594">
        <v>105</v>
      </c>
      <c r="W50" s="594">
        <v>9</v>
      </c>
      <c r="X50" s="594">
        <v>0</v>
      </c>
      <c r="Y50" s="587">
        <f t="shared" si="1"/>
        <v>114</v>
      </c>
      <c r="Z50" s="594">
        <v>0</v>
      </c>
      <c r="AA50" s="594">
        <v>0</v>
      </c>
      <c r="AB50" s="587">
        <f t="shared" si="2"/>
        <v>114</v>
      </c>
      <c r="AC50" s="594" t="s">
        <v>1333</v>
      </c>
      <c r="AD50" s="594" t="s">
        <v>1334</v>
      </c>
      <c r="AE50" s="594" t="s">
        <v>1334</v>
      </c>
      <c r="AF50" s="608">
        <v>0.64</v>
      </c>
      <c r="AG50" s="594"/>
      <c r="AH50" s="594" t="s">
        <v>1172</v>
      </c>
      <c r="AI50" s="594" t="s">
        <v>1335</v>
      </c>
      <c r="AJ50" s="597"/>
    </row>
    <row r="51" spans="1:36" s="598" customFormat="1" ht="58.5">
      <c r="A51" s="586">
        <v>45</v>
      </c>
      <c r="B51" s="591" t="s">
        <v>1169</v>
      </c>
      <c r="C51" s="606" t="s">
        <v>1336</v>
      </c>
      <c r="D51" s="607" t="s">
        <v>1337</v>
      </c>
      <c r="E51" s="594">
        <v>10</v>
      </c>
      <c r="F51" s="594">
        <v>1</v>
      </c>
      <c r="G51" s="594">
        <v>0</v>
      </c>
      <c r="H51" s="594">
        <v>0</v>
      </c>
      <c r="I51" s="594">
        <v>0</v>
      </c>
      <c r="J51" s="594">
        <v>0</v>
      </c>
      <c r="K51" s="594">
        <v>13</v>
      </c>
      <c r="L51" s="594">
        <v>0</v>
      </c>
      <c r="M51" s="594">
        <v>269</v>
      </c>
      <c r="N51" s="594">
        <v>0</v>
      </c>
      <c r="O51" s="594">
        <v>0</v>
      </c>
      <c r="P51" s="587">
        <f t="shared" si="0"/>
        <v>282</v>
      </c>
      <c r="Q51" s="594">
        <v>0</v>
      </c>
      <c r="R51" s="594">
        <v>0</v>
      </c>
      <c r="S51" s="594">
        <v>13</v>
      </c>
      <c r="T51" s="594">
        <v>0</v>
      </c>
      <c r="U51" s="594">
        <v>269</v>
      </c>
      <c r="V51" s="594">
        <v>275</v>
      </c>
      <c r="W51" s="594">
        <v>7</v>
      </c>
      <c r="X51" s="594">
        <v>0</v>
      </c>
      <c r="Y51" s="587">
        <f t="shared" si="1"/>
        <v>282</v>
      </c>
      <c r="Z51" s="594">
        <v>0</v>
      </c>
      <c r="AA51" s="594">
        <v>0</v>
      </c>
      <c r="AB51" s="587">
        <f t="shared" si="2"/>
        <v>282</v>
      </c>
      <c r="AC51" s="594" t="s">
        <v>1338</v>
      </c>
      <c r="AD51" s="594" t="s">
        <v>1339</v>
      </c>
      <c r="AE51" s="594" t="s">
        <v>1339</v>
      </c>
      <c r="AF51" s="608">
        <v>0.21666666666666667</v>
      </c>
      <c r="AG51" s="594"/>
      <c r="AH51" s="594" t="s">
        <v>1172</v>
      </c>
      <c r="AI51" s="594" t="s">
        <v>1340</v>
      </c>
      <c r="AJ51" s="597"/>
    </row>
    <row r="52" spans="1:36" s="598" customFormat="1" ht="58.5">
      <c r="A52" s="582">
        <v>46</v>
      </c>
      <c r="B52" s="591" t="s">
        <v>1169</v>
      </c>
      <c r="C52" s="606" t="s">
        <v>1341</v>
      </c>
      <c r="D52" s="607" t="s">
        <v>1342</v>
      </c>
      <c r="E52" s="594">
        <v>10</v>
      </c>
      <c r="F52" s="594">
        <v>1</v>
      </c>
      <c r="G52" s="594">
        <v>0</v>
      </c>
      <c r="H52" s="594">
        <v>0</v>
      </c>
      <c r="I52" s="595">
        <v>0</v>
      </c>
      <c r="J52" s="594">
        <v>0</v>
      </c>
      <c r="K52" s="594">
        <v>12</v>
      </c>
      <c r="L52" s="594">
        <v>0</v>
      </c>
      <c r="M52" s="594">
        <v>281</v>
      </c>
      <c r="N52" s="594">
        <v>0</v>
      </c>
      <c r="O52" s="594">
        <v>0</v>
      </c>
      <c r="P52" s="587">
        <f t="shared" si="0"/>
        <v>293</v>
      </c>
      <c r="Q52" s="594">
        <v>0</v>
      </c>
      <c r="R52" s="594">
        <v>0</v>
      </c>
      <c r="S52" s="594">
        <v>12</v>
      </c>
      <c r="T52" s="594">
        <v>0</v>
      </c>
      <c r="U52" s="594">
        <v>281</v>
      </c>
      <c r="V52" s="594">
        <v>278</v>
      </c>
      <c r="W52" s="594">
        <v>15</v>
      </c>
      <c r="X52" s="594">
        <v>0</v>
      </c>
      <c r="Y52" s="587">
        <f t="shared" si="1"/>
        <v>293</v>
      </c>
      <c r="Z52" s="594">
        <v>0</v>
      </c>
      <c r="AA52" s="594">
        <v>0</v>
      </c>
      <c r="AB52" s="587">
        <f t="shared" si="2"/>
        <v>293</v>
      </c>
      <c r="AC52" s="594" t="s">
        <v>1338</v>
      </c>
      <c r="AD52" s="594" t="s">
        <v>1343</v>
      </c>
      <c r="AE52" s="594" t="s">
        <v>1343</v>
      </c>
      <c r="AF52" s="608">
        <v>0.36666666666666664</v>
      </c>
      <c r="AG52" s="594"/>
      <c r="AH52" s="594" t="s">
        <v>1172</v>
      </c>
      <c r="AI52" s="594" t="s">
        <v>1344</v>
      </c>
      <c r="AJ52" s="597"/>
    </row>
    <row r="53" spans="1:36" s="598" customFormat="1" ht="58.5">
      <c r="A53" s="586">
        <v>47</v>
      </c>
      <c r="B53" s="591" t="s">
        <v>1169</v>
      </c>
      <c r="C53" s="606" t="s">
        <v>1345</v>
      </c>
      <c r="D53" s="607" t="s">
        <v>1324</v>
      </c>
      <c r="E53" s="594">
        <v>10</v>
      </c>
      <c r="F53" s="594">
        <v>1</v>
      </c>
      <c r="G53" s="594">
        <v>0</v>
      </c>
      <c r="H53" s="594">
        <v>0</v>
      </c>
      <c r="I53" s="595">
        <v>0</v>
      </c>
      <c r="J53" s="594">
        <v>0</v>
      </c>
      <c r="K53" s="594">
        <v>39</v>
      </c>
      <c r="L53" s="594">
        <v>0</v>
      </c>
      <c r="M53" s="594">
        <v>157</v>
      </c>
      <c r="N53" s="594">
        <v>0</v>
      </c>
      <c r="O53" s="594">
        <v>0</v>
      </c>
      <c r="P53" s="587">
        <f t="shared" si="0"/>
        <v>196</v>
      </c>
      <c r="Q53" s="594">
        <v>0</v>
      </c>
      <c r="R53" s="594">
        <v>0</v>
      </c>
      <c r="S53" s="594">
        <v>39</v>
      </c>
      <c r="T53" s="594">
        <v>0</v>
      </c>
      <c r="U53" s="594">
        <v>157</v>
      </c>
      <c r="V53" s="594">
        <v>193</v>
      </c>
      <c r="W53" s="594">
        <v>3</v>
      </c>
      <c r="X53" s="594">
        <v>0</v>
      </c>
      <c r="Y53" s="587">
        <f t="shared" si="1"/>
        <v>196</v>
      </c>
      <c r="Z53" s="594">
        <v>0</v>
      </c>
      <c r="AA53" s="594">
        <v>0</v>
      </c>
      <c r="AB53" s="587">
        <f t="shared" si="2"/>
        <v>196</v>
      </c>
      <c r="AC53" s="594" t="s">
        <v>1346</v>
      </c>
      <c r="AD53" s="594" t="s">
        <v>1347</v>
      </c>
      <c r="AE53" s="594" t="s">
        <v>1347</v>
      </c>
      <c r="AF53" s="608">
        <v>1.1666666666666667</v>
      </c>
      <c r="AG53" s="594"/>
      <c r="AH53" s="594" t="s">
        <v>1172</v>
      </c>
      <c r="AI53" s="594" t="s">
        <v>1348</v>
      </c>
      <c r="AJ53" s="597"/>
    </row>
    <row r="54" spans="1:36" s="598" customFormat="1" ht="58.5">
      <c r="A54" s="586">
        <v>48</v>
      </c>
      <c r="B54" s="591" t="s">
        <v>1169</v>
      </c>
      <c r="C54" s="606" t="s">
        <v>1349</v>
      </c>
      <c r="D54" s="607" t="s">
        <v>1350</v>
      </c>
      <c r="E54" s="594">
        <v>10</v>
      </c>
      <c r="F54" s="594">
        <v>1</v>
      </c>
      <c r="G54" s="594">
        <v>0</v>
      </c>
      <c r="H54" s="594">
        <v>0</v>
      </c>
      <c r="I54" s="595">
        <v>0</v>
      </c>
      <c r="J54" s="594">
        <v>0</v>
      </c>
      <c r="K54" s="594">
        <v>27</v>
      </c>
      <c r="L54" s="594">
        <v>0</v>
      </c>
      <c r="M54" s="594">
        <v>78</v>
      </c>
      <c r="N54" s="595">
        <v>0</v>
      </c>
      <c r="O54" s="595">
        <v>0</v>
      </c>
      <c r="P54" s="587">
        <f t="shared" si="0"/>
        <v>105</v>
      </c>
      <c r="Q54" s="594">
        <v>0</v>
      </c>
      <c r="R54" s="594">
        <v>0</v>
      </c>
      <c r="S54" s="594">
        <v>27</v>
      </c>
      <c r="T54" s="594">
        <v>0</v>
      </c>
      <c r="U54" s="594">
        <v>78</v>
      </c>
      <c r="V54" s="594">
        <v>103</v>
      </c>
      <c r="W54" s="594">
        <v>2</v>
      </c>
      <c r="X54" s="594">
        <v>0</v>
      </c>
      <c r="Y54" s="587">
        <f t="shared" si="1"/>
        <v>105</v>
      </c>
      <c r="Z54" s="594">
        <v>0</v>
      </c>
      <c r="AA54" s="594">
        <v>0</v>
      </c>
      <c r="AB54" s="587">
        <f t="shared" si="2"/>
        <v>105</v>
      </c>
      <c r="AC54" s="594" t="s">
        <v>1351</v>
      </c>
      <c r="AD54" s="594" t="s">
        <v>1352</v>
      </c>
      <c r="AE54" s="594" t="s">
        <v>1352</v>
      </c>
      <c r="AF54" s="608">
        <v>0.85</v>
      </c>
      <c r="AG54" s="594"/>
      <c r="AH54" s="594" t="s">
        <v>1172</v>
      </c>
      <c r="AI54" s="594" t="s">
        <v>1353</v>
      </c>
      <c r="AJ54" s="597"/>
    </row>
    <row r="55" spans="1:36" s="598" customFormat="1" ht="58.5">
      <c r="A55" s="582">
        <v>49</v>
      </c>
      <c r="B55" s="591" t="s">
        <v>1169</v>
      </c>
      <c r="C55" s="606" t="s">
        <v>1354</v>
      </c>
      <c r="D55" s="607" t="s">
        <v>1355</v>
      </c>
      <c r="E55" s="594">
        <v>10</v>
      </c>
      <c r="F55" s="594">
        <v>1</v>
      </c>
      <c r="G55" s="594">
        <v>0</v>
      </c>
      <c r="H55" s="594">
        <v>0</v>
      </c>
      <c r="I55" s="594">
        <v>0</v>
      </c>
      <c r="J55" s="594">
        <v>0</v>
      </c>
      <c r="K55" s="594">
        <v>35</v>
      </c>
      <c r="L55" s="594">
        <v>0</v>
      </c>
      <c r="M55" s="594">
        <v>282</v>
      </c>
      <c r="N55" s="594">
        <v>0</v>
      </c>
      <c r="O55" s="594">
        <v>0</v>
      </c>
      <c r="P55" s="587">
        <f t="shared" si="0"/>
        <v>317</v>
      </c>
      <c r="Q55" s="594">
        <v>0</v>
      </c>
      <c r="R55" s="594">
        <v>0</v>
      </c>
      <c r="S55" s="594">
        <v>35</v>
      </c>
      <c r="T55" s="594">
        <v>0</v>
      </c>
      <c r="U55" s="594">
        <v>282</v>
      </c>
      <c r="V55" s="594">
        <v>311</v>
      </c>
      <c r="W55" s="594">
        <v>6</v>
      </c>
      <c r="X55" s="594">
        <v>0</v>
      </c>
      <c r="Y55" s="587">
        <f t="shared" si="1"/>
        <v>317</v>
      </c>
      <c r="Z55" s="594">
        <v>0</v>
      </c>
      <c r="AA55" s="594">
        <v>0</v>
      </c>
      <c r="AB55" s="587">
        <f t="shared" si="2"/>
        <v>317</v>
      </c>
      <c r="AC55" s="594" t="s">
        <v>1356</v>
      </c>
      <c r="AD55" s="594" t="s">
        <v>1357</v>
      </c>
      <c r="AE55" s="594" t="s">
        <v>1357</v>
      </c>
      <c r="AF55" s="608">
        <v>1.6833333333333333</v>
      </c>
      <c r="AG55" s="594"/>
      <c r="AH55" s="594" t="s">
        <v>1172</v>
      </c>
      <c r="AI55" s="594" t="s">
        <v>1358</v>
      </c>
      <c r="AJ55" s="597"/>
    </row>
    <row r="56" spans="1:36" s="598" customFormat="1" ht="58.5">
      <c r="A56" s="586">
        <v>50</v>
      </c>
      <c r="B56" s="591" t="s">
        <v>1169</v>
      </c>
      <c r="C56" s="606" t="s">
        <v>1359</v>
      </c>
      <c r="D56" s="607" t="s">
        <v>1360</v>
      </c>
      <c r="E56" s="594">
        <v>10</v>
      </c>
      <c r="F56" s="594">
        <v>1</v>
      </c>
      <c r="G56" s="594">
        <v>0</v>
      </c>
      <c r="H56" s="594">
        <v>0</v>
      </c>
      <c r="I56" s="595">
        <v>0</v>
      </c>
      <c r="J56" s="594">
        <v>0</v>
      </c>
      <c r="K56" s="594">
        <v>25</v>
      </c>
      <c r="L56" s="594">
        <v>0</v>
      </c>
      <c r="M56" s="594">
        <v>95</v>
      </c>
      <c r="N56" s="594">
        <v>0</v>
      </c>
      <c r="O56" s="594">
        <v>0</v>
      </c>
      <c r="P56" s="587">
        <f t="shared" si="0"/>
        <v>120</v>
      </c>
      <c r="Q56" s="594">
        <v>0</v>
      </c>
      <c r="R56" s="594">
        <v>0</v>
      </c>
      <c r="S56" s="594">
        <v>25</v>
      </c>
      <c r="T56" s="594">
        <v>0</v>
      </c>
      <c r="U56" s="594">
        <v>95</v>
      </c>
      <c r="V56" s="594">
        <v>117</v>
      </c>
      <c r="W56" s="594">
        <v>3</v>
      </c>
      <c r="X56" s="594">
        <v>0</v>
      </c>
      <c r="Y56" s="587">
        <f t="shared" si="1"/>
        <v>120</v>
      </c>
      <c r="Z56" s="594">
        <v>0</v>
      </c>
      <c r="AA56" s="594">
        <v>0</v>
      </c>
      <c r="AB56" s="587">
        <f t="shared" si="2"/>
        <v>120</v>
      </c>
      <c r="AC56" s="594" t="s">
        <v>1361</v>
      </c>
      <c r="AD56" s="596">
        <v>41816.948611111111</v>
      </c>
      <c r="AE56" s="596">
        <v>41816.948611111111</v>
      </c>
      <c r="AF56" s="608">
        <v>4.7</v>
      </c>
      <c r="AG56" s="594"/>
      <c r="AH56" s="594" t="s">
        <v>1172</v>
      </c>
      <c r="AI56" s="594" t="s">
        <v>1362</v>
      </c>
      <c r="AJ56" s="597"/>
    </row>
    <row r="57" spans="1:36" s="598" customFormat="1" ht="58.5">
      <c r="A57" s="586">
        <v>51</v>
      </c>
      <c r="B57" s="591" t="s">
        <v>1169</v>
      </c>
      <c r="C57" s="606" t="s">
        <v>1363</v>
      </c>
      <c r="D57" s="607" t="s">
        <v>1324</v>
      </c>
      <c r="E57" s="594">
        <v>10</v>
      </c>
      <c r="F57" s="594">
        <v>0</v>
      </c>
      <c r="G57" s="594">
        <v>0</v>
      </c>
      <c r="H57" s="594">
        <v>0</v>
      </c>
      <c r="I57" s="595">
        <v>0</v>
      </c>
      <c r="J57" s="594">
        <v>0</v>
      </c>
      <c r="K57" s="594">
        <v>39</v>
      </c>
      <c r="L57" s="594">
        <v>0</v>
      </c>
      <c r="M57" s="594">
        <v>157</v>
      </c>
      <c r="N57" s="594">
        <v>0</v>
      </c>
      <c r="O57" s="594">
        <v>0</v>
      </c>
      <c r="P57" s="587">
        <f t="shared" si="0"/>
        <v>196</v>
      </c>
      <c r="Q57" s="594">
        <v>0</v>
      </c>
      <c r="R57" s="594">
        <v>0</v>
      </c>
      <c r="S57" s="594">
        <v>39</v>
      </c>
      <c r="T57" s="594">
        <v>0</v>
      </c>
      <c r="U57" s="594">
        <v>157</v>
      </c>
      <c r="V57" s="594">
        <v>193</v>
      </c>
      <c r="W57" s="594">
        <v>3</v>
      </c>
      <c r="X57" s="594">
        <v>0</v>
      </c>
      <c r="Y57" s="587">
        <f t="shared" si="1"/>
        <v>196</v>
      </c>
      <c r="Z57" s="594">
        <v>0</v>
      </c>
      <c r="AA57" s="594">
        <v>0</v>
      </c>
      <c r="AB57" s="587">
        <f t="shared" si="2"/>
        <v>196</v>
      </c>
      <c r="AC57" s="594" t="s">
        <v>1364</v>
      </c>
      <c r="AD57" s="594" t="s">
        <v>1365</v>
      </c>
      <c r="AE57" s="594" t="s">
        <v>1365</v>
      </c>
      <c r="AF57" s="608">
        <v>0.96666666666666667</v>
      </c>
      <c r="AG57" s="594"/>
      <c r="AH57" s="594" t="s">
        <v>1172</v>
      </c>
      <c r="AI57" s="594" t="s">
        <v>1366</v>
      </c>
      <c r="AJ57" s="597"/>
    </row>
    <row r="58" spans="1:36" s="598" customFormat="1" ht="58.5">
      <c r="A58" s="582">
        <v>52</v>
      </c>
      <c r="B58" s="591" t="s">
        <v>1169</v>
      </c>
      <c r="C58" s="606" t="s">
        <v>1367</v>
      </c>
      <c r="D58" s="607" t="s">
        <v>1368</v>
      </c>
      <c r="E58" s="594">
        <v>10</v>
      </c>
      <c r="F58" s="594">
        <v>1</v>
      </c>
      <c r="G58" s="594">
        <v>0</v>
      </c>
      <c r="H58" s="594">
        <v>0</v>
      </c>
      <c r="I58" s="595">
        <v>0</v>
      </c>
      <c r="J58" s="594">
        <v>0</v>
      </c>
      <c r="K58" s="594">
        <v>3</v>
      </c>
      <c r="L58" s="594">
        <v>1</v>
      </c>
      <c r="M58" s="594">
        <v>189</v>
      </c>
      <c r="N58" s="595">
        <v>0</v>
      </c>
      <c r="O58" s="595">
        <v>0</v>
      </c>
      <c r="P58" s="587">
        <f t="shared" si="0"/>
        <v>193</v>
      </c>
      <c r="Q58" s="594">
        <v>0</v>
      </c>
      <c r="R58" s="594">
        <v>0</v>
      </c>
      <c r="S58" s="594">
        <v>3</v>
      </c>
      <c r="T58" s="594">
        <v>1</v>
      </c>
      <c r="U58" s="594">
        <v>189</v>
      </c>
      <c r="V58" s="594">
        <v>191</v>
      </c>
      <c r="W58" s="594">
        <v>2</v>
      </c>
      <c r="X58" s="594">
        <v>0</v>
      </c>
      <c r="Y58" s="587">
        <f t="shared" si="1"/>
        <v>193</v>
      </c>
      <c r="Z58" s="594">
        <v>0</v>
      </c>
      <c r="AA58" s="594">
        <v>0</v>
      </c>
      <c r="AB58" s="587">
        <f t="shared" si="2"/>
        <v>193</v>
      </c>
      <c r="AC58" s="594" t="s">
        <v>1369</v>
      </c>
      <c r="AD58" s="594" t="s">
        <v>1370</v>
      </c>
      <c r="AE58" s="594" t="s">
        <v>1370</v>
      </c>
      <c r="AF58" s="608">
        <v>1.7</v>
      </c>
      <c r="AG58" s="594"/>
      <c r="AH58" s="594" t="s">
        <v>1172</v>
      </c>
      <c r="AI58" s="594" t="s">
        <v>1371</v>
      </c>
      <c r="AJ58" s="597"/>
    </row>
    <row r="59" spans="1:36" s="598" customFormat="1" ht="58.5">
      <c r="A59" s="586">
        <v>53</v>
      </c>
      <c r="B59" s="591" t="s">
        <v>1169</v>
      </c>
      <c r="C59" s="606" t="s">
        <v>1372</v>
      </c>
      <c r="D59" s="607" t="s">
        <v>1373</v>
      </c>
      <c r="E59" s="594">
        <v>10</v>
      </c>
      <c r="F59" s="594">
        <v>1</v>
      </c>
      <c r="G59" s="594">
        <v>0</v>
      </c>
      <c r="H59" s="594">
        <v>0</v>
      </c>
      <c r="I59" s="594">
        <v>0</v>
      </c>
      <c r="J59" s="594">
        <v>0</v>
      </c>
      <c r="K59" s="594">
        <v>0</v>
      </c>
      <c r="L59" s="594">
        <v>2</v>
      </c>
      <c r="M59" s="594">
        <v>46</v>
      </c>
      <c r="N59" s="594">
        <v>0</v>
      </c>
      <c r="O59" s="594">
        <v>0</v>
      </c>
      <c r="P59" s="587">
        <f t="shared" si="0"/>
        <v>48</v>
      </c>
      <c r="Q59" s="594">
        <v>0</v>
      </c>
      <c r="R59" s="594">
        <v>0</v>
      </c>
      <c r="S59" s="594">
        <v>0</v>
      </c>
      <c r="T59" s="594">
        <v>2</v>
      </c>
      <c r="U59" s="594">
        <v>46</v>
      </c>
      <c r="V59" s="594">
        <v>48</v>
      </c>
      <c r="W59" s="594">
        <v>0</v>
      </c>
      <c r="X59" s="594">
        <v>0</v>
      </c>
      <c r="Y59" s="587">
        <f t="shared" si="1"/>
        <v>48</v>
      </c>
      <c r="Z59" s="594">
        <v>0</v>
      </c>
      <c r="AA59" s="594">
        <v>0</v>
      </c>
      <c r="AB59" s="587">
        <f t="shared" si="2"/>
        <v>48</v>
      </c>
      <c r="AC59" s="594" t="s">
        <v>1374</v>
      </c>
      <c r="AD59" s="594" t="s">
        <v>1375</v>
      </c>
      <c r="AE59" s="594" t="s">
        <v>1375</v>
      </c>
      <c r="AF59" s="608">
        <v>0.31666666666666665</v>
      </c>
      <c r="AG59" s="594"/>
      <c r="AH59" s="594" t="s">
        <v>1172</v>
      </c>
      <c r="AI59" s="594" t="s">
        <v>1376</v>
      </c>
      <c r="AJ59" s="597"/>
    </row>
    <row r="60" spans="1:36" s="598" customFormat="1" ht="58.5">
      <c r="A60" s="586">
        <v>54</v>
      </c>
      <c r="B60" s="591" t="s">
        <v>1169</v>
      </c>
      <c r="C60" s="606" t="s">
        <v>1377</v>
      </c>
      <c r="D60" s="607" t="s">
        <v>1378</v>
      </c>
      <c r="E60" s="594">
        <v>10</v>
      </c>
      <c r="F60" s="594">
        <v>1</v>
      </c>
      <c r="G60" s="594">
        <v>0</v>
      </c>
      <c r="H60" s="594">
        <v>0</v>
      </c>
      <c r="I60" s="594">
        <v>0</v>
      </c>
      <c r="J60" s="594">
        <v>0</v>
      </c>
      <c r="K60" s="594">
        <v>34</v>
      </c>
      <c r="L60" s="594">
        <v>0</v>
      </c>
      <c r="M60" s="594">
        <v>163</v>
      </c>
      <c r="N60" s="594">
        <v>0</v>
      </c>
      <c r="O60" s="594">
        <v>0</v>
      </c>
      <c r="P60" s="587">
        <f t="shared" si="0"/>
        <v>197</v>
      </c>
      <c r="Q60" s="594">
        <v>0</v>
      </c>
      <c r="R60" s="594">
        <v>0</v>
      </c>
      <c r="S60" s="594">
        <v>0</v>
      </c>
      <c r="T60" s="594">
        <v>34</v>
      </c>
      <c r="U60" s="594">
        <v>163</v>
      </c>
      <c r="V60" s="594">
        <v>185</v>
      </c>
      <c r="W60" s="594">
        <v>12</v>
      </c>
      <c r="X60" s="594">
        <v>0</v>
      </c>
      <c r="Y60" s="587">
        <f t="shared" si="1"/>
        <v>197</v>
      </c>
      <c r="Z60" s="594">
        <v>0</v>
      </c>
      <c r="AA60" s="594">
        <v>0</v>
      </c>
      <c r="AB60" s="587">
        <f t="shared" si="2"/>
        <v>197</v>
      </c>
      <c r="AC60" s="594" t="s">
        <v>1379</v>
      </c>
      <c r="AD60" s="594" t="s">
        <v>1380</v>
      </c>
      <c r="AE60" s="594" t="s">
        <v>1380</v>
      </c>
      <c r="AF60" s="608">
        <v>2.1</v>
      </c>
      <c r="AG60" s="594"/>
      <c r="AH60" s="594" t="s">
        <v>1172</v>
      </c>
      <c r="AI60" s="594" t="s">
        <v>1381</v>
      </c>
      <c r="AJ60" s="597"/>
    </row>
    <row r="61" spans="1:36" s="598" customFormat="1" ht="58.5">
      <c r="A61" s="582">
        <v>55</v>
      </c>
      <c r="B61" s="591" t="s">
        <v>1169</v>
      </c>
      <c r="C61" s="606" t="s">
        <v>1382</v>
      </c>
      <c r="D61" s="607" t="s">
        <v>1383</v>
      </c>
      <c r="E61" s="594">
        <v>10</v>
      </c>
      <c r="F61" s="594">
        <v>1</v>
      </c>
      <c r="G61" s="594">
        <v>0</v>
      </c>
      <c r="H61" s="594">
        <v>0</v>
      </c>
      <c r="I61" s="594">
        <v>0</v>
      </c>
      <c r="J61" s="594">
        <v>0</v>
      </c>
      <c r="K61" s="594">
        <v>0</v>
      </c>
      <c r="L61" s="594">
        <v>0</v>
      </c>
      <c r="M61" s="594">
        <v>204</v>
      </c>
      <c r="N61" s="594">
        <v>0</v>
      </c>
      <c r="O61" s="594">
        <v>0</v>
      </c>
      <c r="P61" s="587">
        <f t="shared" si="0"/>
        <v>204</v>
      </c>
      <c r="Q61" s="594">
        <v>0</v>
      </c>
      <c r="R61" s="594">
        <v>0</v>
      </c>
      <c r="S61" s="594">
        <v>0</v>
      </c>
      <c r="T61" s="594">
        <v>0</v>
      </c>
      <c r="U61" s="594">
        <v>204</v>
      </c>
      <c r="V61" s="594">
        <v>204</v>
      </c>
      <c r="W61" s="594">
        <v>0</v>
      </c>
      <c r="X61" s="594">
        <v>0</v>
      </c>
      <c r="Y61" s="587">
        <f t="shared" si="1"/>
        <v>204</v>
      </c>
      <c r="Z61" s="594">
        <v>0</v>
      </c>
      <c r="AA61" s="594">
        <v>0</v>
      </c>
      <c r="AB61" s="587">
        <f t="shared" si="2"/>
        <v>204</v>
      </c>
      <c r="AC61" s="594" t="s">
        <v>1384</v>
      </c>
      <c r="AD61" s="594" t="s">
        <v>1385</v>
      </c>
      <c r="AE61" s="594" t="s">
        <v>1385</v>
      </c>
      <c r="AF61" s="608">
        <v>3.41</v>
      </c>
      <c r="AG61" s="594"/>
      <c r="AH61" s="594" t="s">
        <v>1172</v>
      </c>
      <c r="AI61" s="594" t="s">
        <v>1386</v>
      </c>
      <c r="AJ61" s="597"/>
    </row>
    <row r="62" spans="1:36" s="598" customFormat="1" ht="58.5">
      <c r="A62" s="586">
        <v>56</v>
      </c>
      <c r="B62" s="591" t="s">
        <v>1169</v>
      </c>
      <c r="C62" s="606" t="s">
        <v>1387</v>
      </c>
      <c r="D62" s="607" t="s">
        <v>1388</v>
      </c>
      <c r="E62" s="594">
        <v>10</v>
      </c>
      <c r="F62" s="594">
        <v>1</v>
      </c>
      <c r="G62" s="594">
        <v>0</v>
      </c>
      <c r="H62" s="594">
        <v>0</v>
      </c>
      <c r="I62" s="594">
        <v>0</v>
      </c>
      <c r="J62" s="594">
        <v>1</v>
      </c>
      <c r="K62" s="594">
        <v>46</v>
      </c>
      <c r="L62" s="594">
        <v>0</v>
      </c>
      <c r="M62" s="594">
        <v>403</v>
      </c>
      <c r="N62" s="595">
        <v>0</v>
      </c>
      <c r="O62" s="595">
        <v>0</v>
      </c>
      <c r="P62" s="587">
        <f t="shared" si="0"/>
        <v>450</v>
      </c>
      <c r="Q62" s="594">
        <v>0</v>
      </c>
      <c r="R62" s="594">
        <v>1</v>
      </c>
      <c r="S62" s="594">
        <v>46</v>
      </c>
      <c r="T62" s="594">
        <v>0</v>
      </c>
      <c r="U62" s="594">
        <v>483</v>
      </c>
      <c r="V62" s="594">
        <v>519</v>
      </c>
      <c r="W62" s="594">
        <v>10</v>
      </c>
      <c r="X62" s="594">
        <v>1</v>
      </c>
      <c r="Y62" s="587">
        <f t="shared" si="1"/>
        <v>530</v>
      </c>
      <c r="Z62" s="594">
        <v>0</v>
      </c>
      <c r="AA62" s="594">
        <v>0</v>
      </c>
      <c r="AB62" s="587">
        <f t="shared" si="2"/>
        <v>530</v>
      </c>
      <c r="AC62" s="594" t="s">
        <v>1389</v>
      </c>
      <c r="AD62" s="594" t="s">
        <v>1390</v>
      </c>
      <c r="AE62" s="594" t="s">
        <v>1390</v>
      </c>
      <c r="AF62" s="608">
        <v>3.0666666666666669</v>
      </c>
      <c r="AG62" s="594"/>
      <c r="AH62" s="594" t="s">
        <v>1172</v>
      </c>
      <c r="AI62" s="594" t="s">
        <v>1391</v>
      </c>
      <c r="AJ62" s="597"/>
    </row>
    <row r="63" spans="1:36" s="598" customFormat="1" ht="58.5">
      <c r="A63" s="586">
        <v>57</v>
      </c>
      <c r="B63" s="591" t="s">
        <v>1169</v>
      </c>
      <c r="C63" s="606" t="s">
        <v>1341</v>
      </c>
      <c r="D63" s="607" t="s">
        <v>1342</v>
      </c>
      <c r="E63" s="594">
        <v>10</v>
      </c>
      <c r="F63" s="594">
        <v>1</v>
      </c>
      <c r="G63" s="594">
        <v>0</v>
      </c>
      <c r="H63" s="594">
        <v>0</v>
      </c>
      <c r="I63" s="595">
        <v>0</v>
      </c>
      <c r="J63" s="594">
        <v>0</v>
      </c>
      <c r="K63" s="594">
        <v>12</v>
      </c>
      <c r="L63" s="594">
        <v>0</v>
      </c>
      <c r="M63" s="594">
        <v>281</v>
      </c>
      <c r="N63" s="594">
        <v>0</v>
      </c>
      <c r="O63" s="594">
        <v>0</v>
      </c>
      <c r="P63" s="587">
        <f t="shared" si="0"/>
        <v>293</v>
      </c>
      <c r="Q63" s="594">
        <v>0</v>
      </c>
      <c r="R63" s="594">
        <v>0</v>
      </c>
      <c r="S63" s="594">
        <v>12</v>
      </c>
      <c r="T63" s="594">
        <v>0</v>
      </c>
      <c r="U63" s="594">
        <v>281</v>
      </c>
      <c r="V63" s="594">
        <v>278</v>
      </c>
      <c r="W63" s="594">
        <v>15</v>
      </c>
      <c r="X63" s="594">
        <v>0</v>
      </c>
      <c r="Y63" s="587">
        <f t="shared" si="1"/>
        <v>293</v>
      </c>
      <c r="Z63" s="594">
        <v>0</v>
      </c>
      <c r="AA63" s="594">
        <v>0</v>
      </c>
      <c r="AB63" s="587">
        <f t="shared" si="2"/>
        <v>293</v>
      </c>
      <c r="AC63" s="594" t="s">
        <v>1392</v>
      </c>
      <c r="AD63" s="594" t="s">
        <v>1393</v>
      </c>
      <c r="AE63" s="594" t="s">
        <v>1393</v>
      </c>
      <c r="AF63" s="608">
        <v>0.85</v>
      </c>
      <c r="AG63" s="594"/>
      <c r="AH63" s="594" t="s">
        <v>1172</v>
      </c>
      <c r="AI63" s="594" t="s">
        <v>1394</v>
      </c>
      <c r="AJ63" s="597"/>
    </row>
    <row r="64" spans="1:36" s="598" customFormat="1" ht="58.5">
      <c r="A64" s="582">
        <v>58</v>
      </c>
      <c r="B64" s="591" t="s">
        <v>1169</v>
      </c>
      <c r="C64" s="606" t="s">
        <v>1395</v>
      </c>
      <c r="D64" s="607" t="s">
        <v>1396</v>
      </c>
      <c r="E64" s="594">
        <v>10</v>
      </c>
      <c r="F64" s="594">
        <v>1</v>
      </c>
      <c r="G64" s="594">
        <v>0</v>
      </c>
      <c r="H64" s="594">
        <v>0</v>
      </c>
      <c r="I64" s="594">
        <v>0</v>
      </c>
      <c r="J64" s="594">
        <v>0</v>
      </c>
      <c r="K64" s="594">
        <v>27</v>
      </c>
      <c r="L64" s="594">
        <v>0</v>
      </c>
      <c r="M64" s="594">
        <v>75</v>
      </c>
      <c r="N64" s="594">
        <v>0</v>
      </c>
      <c r="O64" s="594">
        <v>0</v>
      </c>
      <c r="P64" s="587">
        <f t="shared" si="0"/>
        <v>102</v>
      </c>
      <c r="Q64" s="594">
        <v>0</v>
      </c>
      <c r="R64" s="594">
        <v>0</v>
      </c>
      <c r="S64" s="594">
        <v>27</v>
      </c>
      <c r="T64" s="594">
        <v>0</v>
      </c>
      <c r="U64" s="594">
        <v>75</v>
      </c>
      <c r="V64" s="594">
        <v>100</v>
      </c>
      <c r="W64" s="594">
        <v>2</v>
      </c>
      <c r="X64" s="594">
        <v>0</v>
      </c>
      <c r="Y64" s="587">
        <f t="shared" si="1"/>
        <v>102</v>
      </c>
      <c r="Z64" s="594">
        <v>0</v>
      </c>
      <c r="AA64" s="594">
        <v>0</v>
      </c>
      <c r="AB64" s="587">
        <f t="shared" si="2"/>
        <v>102</v>
      </c>
      <c r="AC64" s="594" t="s">
        <v>1397</v>
      </c>
      <c r="AD64" s="594" t="s">
        <v>1398</v>
      </c>
      <c r="AE64" s="594" t="s">
        <v>1398</v>
      </c>
      <c r="AF64" s="608">
        <v>0.45</v>
      </c>
      <c r="AG64" s="594"/>
      <c r="AH64" s="594" t="s">
        <v>1172</v>
      </c>
      <c r="AI64" s="594" t="s">
        <v>1399</v>
      </c>
      <c r="AJ64" s="597"/>
    </row>
    <row r="65" spans="1:36" s="598" customFormat="1" ht="58.5">
      <c r="A65" s="586">
        <v>59</v>
      </c>
      <c r="B65" s="591" t="s">
        <v>1169</v>
      </c>
      <c r="C65" s="606" t="s">
        <v>1400</v>
      </c>
      <c r="D65" s="607" t="s">
        <v>1401</v>
      </c>
      <c r="E65" s="594">
        <v>10</v>
      </c>
      <c r="F65" s="594">
        <v>1</v>
      </c>
      <c r="G65" s="594">
        <v>0</v>
      </c>
      <c r="H65" s="594">
        <v>0</v>
      </c>
      <c r="I65" s="594">
        <v>0</v>
      </c>
      <c r="J65" s="594">
        <v>0</v>
      </c>
      <c r="K65" s="594">
        <v>0</v>
      </c>
      <c r="L65" s="594">
        <v>0</v>
      </c>
      <c r="M65" s="594">
        <v>56</v>
      </c>
      <c r="N65" s="594">
        <v>0</v>
      </c>
      <c r="O65" s="594">
        <v>0</v>
      </c>
      <c r="P65" s="587">
        <f t="shared" si="0"/>
        <v>56</v>
      </c>
      <c r="Q65" s="594">
        <v>0</v>
      </c>
      <c r="R65" s="594">
        <v>0</v>
      </c>
      <c r="S65" s="594">
        <v>0</v>
      </c>
      <c r="T65" s="594">
        <v>0</v>
      </c>
      <c r="U65" s="594">
        <v>56</v>
      </c>
      <c r="V65" s="594">
        <v>41</v>
      </c>
      <c r="W65" s="594">
        <v>14</v>
      </c>
      <c r="X65" s="594">
        <v>1</v>
      </c>
      <c r="Y65" s="587">
        <f t="shared" si="1"/>
        <v>56</v>
      </c>
      <c r="Z65" s="594">
        <v>0</v>
      </c>
      <c r="AA65" s="594">
        <v>0</v>
      </c>
      <c r="AB65" s="587">
        <f t="shared" si="2"/>
        <v>56</v>
      </c>
      <c r="AC65" s="594" t="s">
        <v>1402</v>
      </c>
      <c r="AD65" s="594" t="s">
        <v>1403</v>
      </c>
      <c r="AE65" s="594" t="s">
        <v>1403</v>
      </c>
      <c r="AF65" s="608">
        <v>1.3</v>
      </c>
      <c r="AG65" s="594"/>
      <c r="AH65" s="594" t="s">
        <v>1172</v>
      </c>
      <c r="AI65" s="594" t="s">
        <v>1404</v>
      </c>
      <c r="AJ65" s="597"/>
    </row>
    <row r="66" spans="1:36" s="598" customFormat="1" ht="58.5">
      <c r="A66" s="586">
        <v>60</v>
      </c>
      <c r="B66" s="591" t="s">
        <v>1169</v>
      </c>
      <c r="C66" s="606" t="s">
        <v>1405</v>
      </c>
      <c r="D66" s="607" t="s">
        <v>1406</v>
      </c>
      <c r="E66" s="594">
        <v>10</v>
      </c>
      <c r="F66" s="594">
        <v>1</v>
      </c>
      <c r="G66" s="594">
        <v>0</v>
      </c>
      <c r="H66" s="594">
        <v>0</v>
      </c>
      <c r="I66" s="594">
        <v>0</v>
      </c>
      <c r="J66" s="594">
        <v>25</v>
      </c>
      <c r="K66" s="594">
        <v>0</v>
      </c>
      <c r="L66" s="594">
        <v>84</v>
      </c>
      <c r="M66" s="594">
        <v>200</v>
      </c>
      <c r="N66" s="595">
        <v>0</v>
      </c>
      <c r="O66" s="595">
        <v>0</v>
      </c>
      <c r="P66" s="587">
        <f t="shared" si="0"/>
        <v>309</v>
      </c>
      <c r="Q66" s="594">
        <v>0</v>
      </c>
      <c r="R66" s="594">
        <v>25</v>
      </c>
      <c r="S66" s="594">
        <v>0</v>
      </c>
      <c r="T66" s="594">
        <v>84</v>
      </c>
      <c r="U66" s="594">
        <v>200</v>
      </c>
      <c r="V66" s="594">
        <v>283</v>
      </c>
      <c r="W66" s="594">
        <v>26</v>
      </c>
      <c r="X66" s="594">
        <v>0</v>
      </c>
      <c r="Y66" s="587">
        <f t="shared" si="1"/>
        <v>309</v>
      </c>
      <c r="Z66" s="594">
        <v>0</v>
      </c>
      <c r="AA66" s="594">
        <v>0</v>
      </c>
      <c r="AB66" s="587">
        <f t="shared" si="2"/>
        <v>309</v>
      </c>
      <c r="AC66" s="594" t="s">
        <v>1407</v>
      </c>
      <c r="AD66" s="594" t="s">
        <v>1408</v>
      </c>
      <c r="AE66" s="594" t="s">
        <v>1408</v>
      </c>
      <c r="AF66" s="608">
        <v>3.3333333333333333E-2</v>
      </c>
      <c r="AG66" s="594"/>
      <c r="AH66" s="594" t="s">
        <v>1172</v>
      </c>
      <c r="AI66" s="594" t="s">
        <v>1409</v>
      </c>
      <c r="AJ66" s="597"/>
    </row>
    <row r="67" spans="1:36" s="598" customFormat="1" ht="58.5">
      <c r="A67" s="582">
        <v>61</v>
      </c>
      <c r="B67" s="591" t="s">
        <v>1169</v>
      </c>
      <c r="C67" s="606" t="s">
        <v>1410</v>
      </c>
      <c r="D67" s="607" t="s">
        <v>1411</v>
      </c>
      <c r="E67" s="594">
        <v>10</v>
      </c>
      <c r="F67" s="594">
        <v>1</v>
      </c>
      <c r="G67" s="594">
        <v>0</v>
      </c>
      <c r="H67" s="594">
        <v>0</v>
      </c>
      <c r="I67" s="594">
        <v>0</v>
      </c>
      <c r="J67" s="594">
        <v>0</v>
      </c>
      <c r="K67" s="594">
        <v>84</v>
      </c>
      <c r="L67" s="594">
        <v>0</v>
      </c>
      <c r="M67" s="594">
        <v>34</v>
      </c>
      <c r="N67" s="594">
        <v>0</v>
      </c>
      <c r="O67" s="594">
        <v>0</v>
      </c>
      <c r="P67" s="587">
        <f t="shared" si="0"/>
        <v>118</v>
      </c>
      <c r="Q67" s="594">
        <v>0</v>
      </c>
      <c r="R67" s="594">
        <v>0</v>
      </c>
      <c r="S67" s="594">
        <v>84</v>
      </c>
      <c r="T67" s="594">
        <v>0</v>
      </c>
      <c r="U67" s="594">
        <v>34</v>
      </c>
      <c r="V67" s="594">
        <v>109</v>
      </c>
      <c r="W67" s="594">
        <v>9</v>
      </c>
      <c r="X67" s="594">
        <v>0</v>
      </c>
      <c r="Y67" s="587">
        <f t="shared" si="1"/>
        <v>118</v>
      </c>
      <c r="Z67" s="594">
        <v>0</v>
      </c>
      <c r="AA67" s="594">
        <v>0</v>
      </c>
      <c r="AB67" s="587">
        <f t="shared" si="2"/>
        <v>118</v>
      </c>
      <c r="AC67" s="594" t="s">
        <v>1412</v>
      </c>
      <c r="AD67" s="594" t="s">
        <v>1413</v>
      </c>
      <c r="AE67" s="594" t="s">
        <v>1413</v>
      </c>
      <c r="AF67" s="608">
        <v>0.31666666666666665</v>
      </c>
      <c r="AG67" s="594"/>
      <c r="AH67" s="594" t="s">
        <v>1172</v>
      </c>
      <c r="AI67" s="594" t="s">
        <v>1414</v>
      </c>
      <c r="AJ67" s="597"/>
    </row>
    <row r="68" spans="1:36" s="598" customFormat="1" ht="58.5">
      <c r="A68" s="586">
        <v>62</v>
      </c>
      <c r="B68" s="591" t="s">
        <v>1169</v>
      </c>
      <c r="C68" s="606" t="s">
        <v>1415</v>
      </c>
      <c r="D68" s="607" t="s">
        <v>1416</v>
      </c>
      <c r="E68" s="594">
        <v>10</v>
      </c>
      <c r="F68" s="594">
        <v>1</v>
      </c>
      <c r="G68" s="594">
        <v>0</v>
      </c>
      <c r="H68" s="594">
        <v>0</v>
      </c>
      <c r="I68" s="594">
        <v>0</v>
      </c>
      <c r="J68" s="594">
        <v>0</v>
      </c>
      <c r="K68" s="594">
        <v>14</v>
      </c>
      <c r="L68" s="594">
        <v>0</v>
      </c>
      <c r="M68" s="594">
        <v>21</v>
      </c>
      <c r="N68" s="594">
        <v>0</v>
      </c>
      <c r="O68" s="594">
        <v>0</v>
      </c>
      <c r="P68" s="587">
        <f t="shared" si="0"/>
        <v>35</v>
      </c>
      <c r="Q68" s="594">
        <v>0</v>
      </c>
      <c r="R68" s="594">
        <v>0</v>
      </c>
      <c r="S68" s="594">
        <v>14</v>
      </c>
      <c r="T68" s="594">
        <v>0</v>
      </c>
      <c r="U68" s="594">
        <v>21</v>
      </c>
      <c r="V68" s="594">
        <v>29</v>
      </c>
      <c r="W68" s="594">
        <v>4</v>
      </c>
      <c r="X68" s="594">
        <v>2</v>
      </c>
      <c r="Y68" s="587">
        <f t="shared" si="1"/>
        <v>35</v>
      </c>
      <c r="Z68" s="594">
        <v>0</v>
      </c>
      <c r="AA68" s="594">
        <v>0</v>
      </c>
      <c r="AB68" s="587">
        <f t="shared" si="2"/>
        <v>35</v>
      </c>
      <c r="AC68" s="594" t="s">
        <v>1417</v>
      </c>
      <c r="AD68" s="594" t="s">
        <v>1418</v>
      </c>
      <c r="AE68" s="594" t="s">
        <v>1418</v>
      </c>
      <c r="AF68" s="608">
        <v>0.56666666666666665</v>
      </c>
      <c r="AG68" s="594"/>
      <c r="AH68" s="594" t="s">
        <v>1172</v>
      </c>
      <c r="AI68" s="594" t="s">
        <v>1419</v>
      </c>
      <c r="AJ68" s="597"/>
    </row>
    <row r="69" spans="1:36" s="598" customFormat="1" ht="58.5">
      <c r="A69" s="586">
        <v>63</v>
      </c>
      <c r="B69" s="591" t="s">
        <v>1169</v>
      </c>
      <c r="C69" s="606" t="s">
        <v>1420</v>
      </c>
      <c r="D69" s="607" t="s">
        <v>1189</v>
      </c>
      <c r="E69" s="594">
        <v>10</v>
      </c>
      <c r="F69" s="594">
        <v>1</v>
      </c>
      <c r="G69" s="594">
        <v>0</v>
      </c>
      <c r="H69" s="594">
        <v>0</v>
      </c>
      <c r="I69" s="594">
        <v>0</v>
      </c>
      <c r="J69" s="594">
        <v>0</v>
      </c>
      <c r="K69" s="594">
        <v>25</v>
      </c>
      <c r="L69" s="594">
        <v>0</v>
      </c>
      <c r="M69" s="594">
        <v>793</v>
      </c>
      <c r="N69" s="594">
        <v>0</v>
      </c>
      <c r="O69" s="594">
        <v>0</v>
      </c>
      <c r="P69" s="587">
        <f t="shared" si="0"/>
        <v>818</v>
      </c>
      <c r="Q69" s="594">
        <v>0</v>
      </c>
      <c r="R69" s="594">
        <v>0</v>
      </c>
      <c r="S69" s="594">
        <v>25</v>
      </c>
      <c r="T69" s="594">
        <v>0</v>
      </c>
      <c r="U69" s="594">
        <v>793</v>
      </c>
      <c r="V69" s="594">
        <v>793</v>
      </c>
      <c r="W69" s="594">
        <v>25</v>
      </c>
      <c r="X69" s="594">
        <v>0</v>
      </c>
      <c r="Y69" s="587">
        <f t="shared" si="1"/>
        <v>818</v>
      </c>
      <c r="Z69" s="594">
        <v>0</v>
      </c>
      <c r="AA69" s="594">
        <v>0</v>
      </c>
      <c r="AB69" s="587">
        <f t="shared" si="2"/>
        <v>818</v>
      </c>
      <c r="AC69" s="594" t="s">
        <v>1421</v>
      </c>
      <c r="AD69" s="594" t="s">
        <v>1422</v>
      </c>
      <c r="AE69" s="594" t="s">
        <v>1422</v>
      </c>
      <c r="AF69" s="608">
        <v>3.43</v>
      </c>
      <c r="AG69" s="594"/>
      <c r="AH69" s="594" t="s">
        <v>1172</v>
      </c>
      <c r="AI69" s="594" t="s">
        <v>1423</v>
      </c>
      <c r="AJ69" s="597"/>
    </row>
    <row r="70" spans="1:36" s="598" customFormat="1" ht="58.5">
      <c r="A70" s="582">
        <v>64</v>
      </c>
      <c r="B70" s="591" t="s">
        <v>1169</v>
      </c>
      <c r="C70" s="606" t="s">
        <v>1424</v>
      </c>
      <c r="D70" s="607" t="s">
        <v>1425</v>
      </c>
      <c r="E70" s="594">
        <v>10</v>
      </c>
      <c r="F70" s="594">
        <v>1</v>
      </c>
      <c r="G70" s="594">
        <v>0</v>
      </c>
      <c r="H70" s="594">
        <v>0</v>
      </c>
      <c r="I70" s="594">
        <v>0</v>
      </c>
      <c r="J70" s="594">
        <v>1</v>
      </c>
      <c r="K70" s="594">
        <v>33</v>
      </c>
      <c r="L70" s="594">
        <v>0</v>
      </c>
      <c r="M70" s="594">
        <v>49</v>
      </c>
      <c r="N70" s="595">
        <v>0</v>
      </c>
      <c r="O70" s="595">
        <v>0</v>
      </c>
      <c r="P70" s="587">
        <f t="shared" si="0"/>
        <v>83</v>
      </c>
      <c r="Q70" s="594">
        <v>0</v>
      </c>
      <c r="R70" s="594">
        <v>1</v>
      </c>
      <c r="S70" s="594">
        <v>33</v>
      </c>
      <c r="T70" s="594">
        <v>0</v>
      </c>
      <c r="U70" s="594">
        <v>49</v>
      </c>
      <c r="V70" s="594">
        <v>64</v>
      </c>
      <c r="W70" s="594">
        <v>14</v>
      </c>
      <c r="X70" s="594">
        <v>5</v>
      </c>
      <c r="Y70" s="587">
        <f t="shared" si="1"/>
        <v>83</v>
      </c>
      <c r="Z70" s="594">
        <v>0</v>
      </c>
      <c r="AA70" s="594">
        <v>0</v>
      </c>
      <c r="AB70" s="587">
        <f t="shared" si="2"/>
        <v>83</v>
      </c>
      <c r="AC70" s="594" t="s">
        <v>1426</v>
      </c>
      <c r="AD70" s="594" t="s">
        <v>1427</v>
      </c>
      <c r="AE70" s="596">
        <v>41832.810416666667</v>
      </c>
      <c r="AF70" s="608">
        <v>1.06</v>
      </c>
      <c r="AG70" s="594"/>
      <c r="AH70" s="594" t="s">
        <v>1172</v>
      </c>
      <c r="AI70" s="594" t="s">
        <v>1428</v>
      </c>
      <c r="AJ70" s="597"/>
    </row>
    <row r="71" spans="1:36" s="598" customFormat="1" ht="58.5">
      <c r="A71" s="586">
        <v>65</v>
      </c>
      <c r="B71" s="591" t="s">
        <v>1169</v>
      </c>
      <c r="C71" s="606" t="s">
        <v>1429</v>
      </c>
      <c r="D71" s="607" t="s">
        <v>1430</v>
      </c>
      <c r="E71" s="594">
        <v>10</v>
      </c>
      <c r="F71" s="594">
        <v>1</v>
      </c>
      <c r="G71" s="594">
        <v>0</v>
      </c>
      <c r="H71" s="594">
        <v>0</v>
      </c>
      <c r="I71" s="594">
        <v>0</v>
      </c>
      <c r="J71" s="594">
        <v>2</v>
      </c>
      <c r="K71" s="594">
        <v>15</v>
      </c>
      <c r="L71" s="594">
        <v>0</v>
      </c>
      <c r="M71" s="594">
        <v>55</v>
      </c>
      <c r="N71" s="594">
        <v>0</v>
      </c>
      <c r="O71" s="594">
        <v>0</v>
      </c>
      <c r="P71" s="587">
        <f t="shared" ref="P71:P134" si="3">IF(SUM(I71:O71)&gt;0, SUM(I71:O71), "")</f>
        <v>72</v>
      </c>
      <c r="Q71" s="594">
        <v>0</v>
      </c>
      <c r="R71" s="594">
        <v>2</v>
      </c>
      <c r="S71" s="594">
        <v>15</v>
      </c>
      <c r="T71" s="594">
        <v>0</v>
      </c>
      <c r="U71" s="594">
        <v>55</v>
      </c>
      <c r="V71" s="594">
        <v>72</v>
      </c>
      <c r="W71" s="594">
        <v>0</v>
      </c>
      <c r="X71" s="594">
        <v>0</v>
      </c>
      <c r="Y71" s="587">
        <f t="shared" ref="Y71:Y134" si="4">IF(SUM(Q71:U71),SUM(Q71:U71),"")</f>
        <v>72</v>
      </c>
      <c r="Z71" s="594">
        <v>0</v>
      </c>
      <c r="AA71" s="594">
        <v>0</v>
      </c>
      <c r="AB71" s="587">
        <f t="shared" ref="AB71:AB134" si="5">IF(Y71&lt;="",IF(SUM(Y71:AA71)&gt;0,SUM(Y71:AA71),""),"")</f>
        <v>72</v>
      </c>
      <c r="AC71" s="594" t="s">
        <v>1431</v>
      </c>
      <c r="AD71" s="594" t="s">
        <v>1432</v>
      </c>
      <c r="AE71" s="594" t="s">
        <v>1432</v>
      </c>
      <c r="AF71" s="608">
        <v>1.5333333333333332</v>
      </c>
      <c r="AG71" s="594"/>
      <c r="AH71" s="594" t="s">
        <v>1172</v>
      </c>
      <c r="AI71" s="594" t="s">
        <v>1433</v>
      </c>
      <c r="AJ71" s="597"/>
    </row>
    <row r="72" spans="1:36" s="598" customFormat="1" ht="58.5">
      <c r="A72" s="586">
        <v>66</v>
      </c>
      <c r="B72" s="591" t="s">
        <v>1169</v>
      </c>
      <c r="C72" s="606" t="s">
        <v>1434</v>
      </c>
      <c r="D72" s="607" t="s">
        <v>1309</v>
      </c>
      <c r="E72" s="594">
        <v>10</v>
      </c>
      <c r="F72" s="594">
        <v>1</v>
      </c>
      <c r="G72" s="594">
        <v>0</v>
      </c>
      <c r="H72" s="594">
        <v>0</v>
      </c>
      <c r="I72" s="594">
        <v>0</v>
      </c>
      <c r="J72" s="594">
        <v>0</v>
      </c>
      <c r="K72" s="594">
        <v>47</v>
      </c>
      <c r="L72" s="594">
        <v>0</v>
      </c>
      <c r="M72" s="594">
        <v>92</v>
      </c>
      <c r="N72" s="594">
        <v>0</v>
      </c>
      <c r="O72" s="594">
        <v>0</v>
      </c>
      <c r="P72" s="587">
        <f t="shared" si="3"/>
        <v>139</v>
      </c>
      <c r="Q72" s="594">
        <v>0</v>
      </c>
      <c r="R72" s="594">
        <v>0</v>
      </c>
      <c r="S72" s="594">
        <v>47</v>
      </c>
      <c r="T72" s="594">
        <v>0</v>
      </c>
      <c r="U72" s="594">
        <v>92</v>
      </c>
      <c r="V72" s="594">
        <v>133</v>
      </c>
      <c r="W72" s="594">
        <v>6</v>
      </c>
      <c r="X72" s="594">
        <v>0</v>
      </c>
      <c r="Y72" s="587">
        <f t="shared" si="4"/>
        <v>139</v>
      </c>
      <c r="Z72" s="594">
        <v>0</v>
      </c>
      <c r="AA72" s="594">
        <v>0</v>
      </c>
      <c r="AB72" s="587">
        <f t="shared" si="5"/>
        <v>139</v>
      </c>
      <c r="AC72" s="594" t="s">
        <v>1435</v>
      </c>
      <c r="AD72" s="594" t="s">
        <v>1436</v>
      </c>
      <c r="AE72" s="594" t="s">
        <v>1436</v>
      </c>
      <c r="AF72" s="608">
        <v>1</v>
      </c>
      <c r="AG72" s="594"/>
      <c r="AH72" s="594" t="s">
        <v>1172</v>
      </c>
      <c r="AI72" s="594" t="s">
        <v>1437</v>
      </c>
      <c r="AJ72" s="597"/>
    </row>
    <row r="73" spans="1:36" s="598" customFormat="1" ht="58.5">
      <c r="A73" s="582">
        <v>67</v>
      </c>
      <c r="B73" s="591" t="s">
        <v>1169</v>
      </c>
      <c r="C73" s="606" t="s">
        <v>1438</v>
      </c>
      <c r="D73" s="607" t="s">
        <v>1439</v>
      </c>
      <c r="E73" s="594">
        <v>10</v>
      </c>
      <c r="F73" s="594">
        <v>1</v>
      </c>
      <c r="G73" s="594">
        <v>0</v>
      </c>
      <c r="H73" s="594">
        <v>0</v>
      </c>
      <c r="I73" s="594">
        <v>0</v>
      </c>
      <c r="J73" s="594">
        <v>0</v>
      </c>
      <c r="K73" s="594">
        <v>0</v>
      </c>
      <c r="L73" s="594">
        <v>0</v>
      </c>
      <c r="M73" s="594">
        <v>204</v>
      </c>
      <c r="N73" s="594">
        <v>0</v>
      </c>
      <c r="O73" s="594">
        <v>0</v>
      </c>
      <c r="P73" s="587">
        <f t="shared" si="3"/>
        <v>204</v>
      </c>
      <c r="Q73" s="594">
        <v>0</v>
      </c>
      <c r="R73" s="594">
        <v>0</v>
      </c>
      <c r="S73" s="594">
        <v>0</v>
      </c>
      <c r="T73" s="594">
        <v>0</v>
      </c>
      <c r="U73" s="594">
        <v>204</v>
      </c>
      <c r="V73" s="594">
        <v>204</v>
      </c>
      <c r="W73" s="594">
        <v>0</v>
      </c>
      <c r="X73" s="594">
        <v>0</v>
      </c>
      <c r="Y73" s="587">
        <f t="shared" si="4"/>
        <v>204</v>
      </c>
      <c r="Z73" s="594">
        <v>0</v>
      </c>
      <c r="AA73" s="594">
        <v>0</v>
      </c>
      <c r="AB73" s="587">
        <f t="shared" si="5"/>
        <v>204</v>
      </c>
      <c r="AC73" s="594" t="s">
        <v>1440</v>
      </c>
      <c r="AD73" s="594" t="s">
        <v>1441</v>
      </c>
      <c r="AE73" s="594" t="s">
        <v>1441</v>
      </c>
      <c r="AF73" s="608">
        <v>3.07</v>
      </c>
      <c r="AG73" s="594"/>
      <c r="AH73" s="594" t="s">
        <v>1172</v>
      </c>
      <c r="AI73" s="594" t="s">
        <v>1442</v>
      </c>
      <c r="AJ73" s="597"/>
    </row>
    <row r="74" spans="1:36" s="598" customFormat="1" ht="58.5">
      <c r="A74" s="586">
        <v>68</v>
      </c>
      <c r="B74" s="591" t="s">
        <v>1169</v>
      </c>
      <c r="C74" s="606" t="s">
        <v>1443</v>
      </c>
      <c r="D74" s="607" t="s">
        <v>1280</v>
      </c>
      <c r="E74" s="594">
        <v>10</v>
      </c>
      <c r="F74" s="594">
        <v>1</v>
      </c>
      <c r="G74" s="594">
        <v>0</v>
      </c>
      <c r="H74" s="594">
        <v>0</v>
      </c>
      <c r="I74" s="594">
        <v>0</v>
      </c>
      <c r="J74" s="594">
        <v>0</v>
      </c>
      <c r="K74" s="594">
        <v>0</v>
      </c>
      <c r="L74" s="594">
        <v>0</v>
      </c>
      <c r="M74" s="594">
        <v>88</v>
      </c>
      <c r="N74" s="594">
        <v>0</v>
      </c>
      <c r="O74" s="594">
        <v>0</v>
      </c>
      <c r="P74" s="587">
        <f t="shared" si="3"/>
        <v>88</v>
      </c>
      <c r="Q74" s="594">
        <v>0</v>
      </c>
      <c r="R74" s="594">
        <v>0</v>
      </c>
      <c r="S74" s="594">
        <v>0</v>
      </c>
      <c r="T74" s="594">
        <v>0</v>
      </c>
      <c r="U74" s="594">
        <v>88</v>
      </c>
      <c r="V74" s="594">
        <v>87</v>
      </c>
      <c r="W74" s="594">
        <v>1</v>
      </c>
      <c r="X74" s="594">
        <v>0</v>
      </c>
      <c r="Y74" s="587">
        <f t="shared" si="4"/>
        <v>88</v>
      </c>
      <c r="Z74" s="594">
        <v>0</v>
      </c>
      <c r="AA74" s="594">
        <v>0</v>
      </c>
      <c r="AB74" s="587">
        <f t="shared" si="5"/>
        <v>88</v>
      </c>
      <c r="AC74" s="594" t="s">
        <v>1444</v>
      </c>
      <c r="AD74" s="594" t="s">
        <v>1445</v>
      </c>
      <c r="AE74" s="594" t="s">
        <v>1445</v>
      </c>
      <c r="AF74" s="608">
        <v>1.1299999999999999</v>
      </c>
      <c r="AG74" s="594"/>
      <c r="AH74" s="594" t="s">
        <v>1172</v>
      </c>
      <c r="AI74" s="594" t="s">
        <v>1446</v>
      </c>
      <c r="AJ74" s="597"/>
    </row>
    <row r="75" spans="1:36" s="598" customFormat="1" ht="58.5">
      <c r="A75" s="586">
        <v>69</v>
      </c>
      <c r="B75" s="591" t="s">
        <v>1169</v>
      </c>
      <c r="C75" s="606" t="s">
        <v>1447</v>
      </c>
      <c r="D75" s="607" t="s">
        <v>1201</v>
      </c>
      <c r="E75" s="594">
        <v>10</v>
      </c>
      <c r="F75" s="594">
        <v>1</v>
      </c>
      <c r="G75" s="594">
        <v>0</v>
      </c>
      <c r="H75" s="594">
        <v>0</v>
      </c>
      <c r="I75" s="595">
        <v>0</v>
      </c>
      <c r="J75" s="594">
        <v>0</v>
      </c>
      <c r="K75" s="594">
        <v>38</v>
      </c>
      <c r="L75" s="594">
        <v>2</v>
      </c>
      <c r="M75" s="594">
        <v>400</v>
      </c>
      <c r="N75" s="595">
        <v>0</v>
      </c>
      <c r="O75" s="595">
        <v>0</v>
      </c>
      <c r="P75" s="587">
        <f t="shared" si="3"/>
        <v>440</v>
      </c>
      <c r="Q75" s="594">
        <v>0</v>
      </c>
      <c r="R75" s="594">
        <v>0</v>
      </c>
      <c r="S75" s="594">
        <v>38</v>
      </c>
      <c r="T75" s="594">
        <v>2</v>
      </c>
      <c r="U75" s="594">
        <v>400</v>
      </c>
      <c r="V75" s="594">
        <v>440</v>
      </c>
      <c r="W75" s="594">
        <v>40</v>
      </c>
      <c r="X75" s="594">
        <v>0</v>
      </c>
      <c r="Y75" s="587">
        <f t="shared" si="4"/>
        <v>440</v>
      </c>
      <c r="Z75" s="594">
        <v>0</v>
      </c>
      <c r="AA75" s="594">
        <v>0</v>
      </c>
      <c r="AB75" s="587">
        <f t="shared" si="5"/>
        <v>440</v>
      </c>
      <c r="AC75" s="594" t="s">
        <v>1448</v>
      </c>
      <c r="AD75" s="594" t="s">
        <v>1449</v>
      </c>
      <c r="AE75" s="594" t="s">
        <v>1449</v>
      </c>
      <c r="AF75" s="608">
        <v>1.0833333333333333</v>
      </c>
      <c r="AG75" s="594"/>
      <c r="AH75" s="594" t="s">
        <v>1172</v>
      </c>
      <c r="AI75" s="594" t="s">
        <v>1450</v>
      </c>
      <c r="AJ75" s="597"/>
    </row>
    <row r="76" spans="1:36" s="598" customFormat="1" ht="58.5">
      <c r="A76" s="582">
        <v>70</v>
      </c>
      <c r="B76" s="591" t="s">
        <v>1169</v>
      </c>
      <c r="C76" s="606" t="s">
        <v>1451</v>
      </c>
      <c r="D76" s="607" t="s">
        <v>1452</v>
      </c>
      <c r="E76" s="594">
        <v>10</v>
      </c>
      <c r="F76" s="594">
        <v>1</v>
      </c>
      <c r="G76" s="594">
        <v>0</v>
      </c>
      <c r="H76" s="594">
        <v>0</v>
      </c>
      <c r="I76" s="595">
        <v>0</v>
      </c>
      <c r="J76" s="594">
        <v>0</v>
      </c>
      <c r="K76" s="594">
        <v>13</v>
      </c>
      <c r="L76" s="594">
        <v>0</v>
      </c>
      <c r="M76" s="594">
        <v>1084</v>
      </c>
      <c r="N76" s="595">
        <v>0</v>
      </c>
      <c r="O76" s="595">
        <v>0</v>
      </c>
      <c r="P76" s="587">
        <f t="shared" si="3"/>
        <v>1097</v>
      </c>
      <c r="Q76" s="594">
        <v>0</v>
      </c>
      <c r="R76" s="594">
        <v>0</v>
      </c>
      <c r="S76" s="594">
        <v>13</v>
      </c>
      <c r="T76" s="594">
        <v>0</v>
      </c>
      <c r="U76" s="594">
        <v>1084</v>
      </c>
      <c r="V76" s="594">
        <v>1078</v>
      </c>
      <c r="W76" s="594">
        <v>6</v>
      </c>
      <c r="X76" s="594">
        <v>0</v>
      </c>
      <c r="Y76" s="587">
        <f t="shared" si="4"/>
        <v>1097</v>
      </c>
      <c r="Z76" s="594">
        <v>0</v>
      </c>
      <c r="AA76" s="594">
        <v>0</v>
      </c>
      <c r="AB76" s="587">
        <f t="shared" si="5"/>
        <v>1097</v>
      </c>
      <c r="AC76" s="594" t="s">
        <v>1453</v>
      </c>
      <c r="AD76" s="594" t="s">
        <v>1454</v>
      </c>
      <c r="AE76" s="594" t="s">
        <v>1454</v>
      </c>
      <c r="AF76" s="608">
        <v>2.0166666666666666</v>
      </c>
      <c r="AG76" s="594"/>
      <c r="AH76" s="594" t="s">
        <v>1172</v>
      </c>
      <c r="AI76" s="594" t="s">
        <v>1455</v>
      </c>
      <c r="AJ76" s="597"/>
    </row>
    <row r="77" spans="1:36" s="598" customFormat="1" ht="58.5">
      <c r="A77" s="586">
        <v>71</v>
      </c>
      <c r="B77" s="591" t="s">
        <v>1169</v>
      </c>
      <c r="C77" s="606" t="s">
        <v>1456</v>
      </c>
      <c r="D77" s="607" t="s">
        <v>1457</v>
      </c>
      <c r="E77" s="594">
        <v>10</v>
      </c>
      <c r="F77" s="594">
        <v>1</v>
      </c>
      <c r="G77" s="594">
        <v>0</v>
      </c>
      <c r="H77" s="594">
        <v>0</v>
      </c>
      <c r="I77" s="594">
        <v>0</v>
      </c>
      <c r="J77" s="594">
        <v>1</v>
      </c>
      <c r="K77" s="594">
        <v>0</v>
      </c>
      <c r="L77" s="594">
        <v>0</v>
      </c>
      <c r="M77" s="594">
        <v>0</v>
      </c>
      <c r="N77" s="594">
        <v>0</v>
      </c>
      <c r="O77" s="594">
        <v>0</v>
      </c>
      <c r="P77" s="587">
        <f t="shared" si="3"/>
        <v>1</v>
      </c>
      <c r="Q77" s="594">
        <v>0</v>
      </c>
      <c r="R77" s="594">
        <v>1</v>
      </c>
      <c r="S77" s="594">
        <v>0</v>
      </c>
      <c r="T77" s="594">
        <v>0</v>
      </c>
      <c r="U77" s="594">
        <v>0</v>
      </c>
      <c r="V77" s="594">
        <v>0</v>
      </c>
      <c r="W77" s="594">
        <v>0</v>
      </c>
      <c r="X77" s="594">
        <v>1</v>
      </c>
      <c r="Y77" s="587">
        <f t="shared" si="4"/>
        <v>1</v>
      </c>
      <c r="Z77" s="594">
        <v>0</v>
      </c>
      <c r="AA77" s="594">
        <v>0</v>
      </c>
      <c r="AB77" s="587">
        <f t="shared" si="5"/>
        <v>1</v>
      </c>
      <c r="AC77" s="594" t="s">
        <v>1458</v>
      </c>
      <c r="AD77" s="594" t="s">
        <v>1459</v>
      </c>
      <c r="AE77" s="594" t="s">
        <v>1459</v>
      </c>
      <c r="AF77" s="608">
        <v>1.4333333333333333</v>
      </c>
      <c r="AG77" s="594"/>
      <c r="AH77" s="594" t="s">
        <v>1172</v>
      </c>
      <c r="AI77" s="594" t="s">
        <v>1460</v>
      </c>
      <c r="AJ77" s="597"/>
    </row>
    <row r="78" spans="1:36" s="598" customFormat="1" ht="58.5">
      <c r="A78" s="586">
        <v>72</v>
      </c>
      <c r="B78" s="591" t="s">
        <v>1169</v>
      </c>
      <c r="C78" s="606" t="s">
        <v>1461</v>
      </c>
      <c r="D78" s="607" t="s">
        <v>1462</v>
      </c>
      <c r="E78" s="594">
        <v>10</v>
      </c>
      <c r="F78" s="594">
        <v>0</v>
      </c>
      <c r="G78" s="594">
        <v>0</v>
      </c>
      <c r="H78" s="594">
        <v>0</v>
      </c>
      <c r="I78" s="594">
        <v>0</v>
      </c>
      <c r="J78" s="594">
        <v>0</v>
      </c>
      <c r="K78" s="594">
        <v>25</v>
      </c>
      <c r="L78" s="594">
        <v>0</v>
      </c>
      <c r="M78" s="594">
        <v>793</v>
      </c>
      <c r="N78" s="594">
        <v>0</v>
      </c>
      <c r="O78" s="594">
        <v>0</v>
      </c>
      <c r="P78" s="587">
        <f t="shared" si="3"/>
        <v>818</v>
      </c>
      <c r="Q78" s="594">
        <v>0</v>
      </c>
      <c r="R78" s="594">
        <v>0</v>
      </c>
      <c r="S78" s="594">
        <v>25</v>
      </c>
      <c r="T78" s="594">
        <v>0</v>
      </c>
      <c r="U78" s="594">
        <v>793</v>
      </c>
      <c r="V78" s="594">
        <v>793</v>
      </c>
      <c r="W78" s="594">
        <v>25</v>
      </c>
      <c r="X78" s="594">
        <v>0</v>
      </c>
      <c r="Y78" s="587">
        <f t="shared" si="4"/>
        <v>818</v>
      </c>
      <c r="Z78" s="594">
        <v>0</v>
      </c>
      <c r="AA78" s="594">
        <v>0</v>
      </c>
      <c r="AB78" s="587">
        <f t="shared" si="5"/>
        <v>818</v>
      </c>
      <c r="AC78" s="594" t="s">
        <v>1463</v>
      </c>
      <c r="AD78" s="594" t="s">
        <v>1464</v>
      </c>
      <c r="AE78" s="594" t="s">
        <v>1464</v>
      </c>
      <c r="AF78" s="608">
        <v>2.33</v>
      </c>
      <c r="AG78" s="594"/>
      <c r="AH78" s="594" t="s">
        <v>1172</v>
      </c>
      <c r="AI78" s="594" t="s">
        <v>1465</v>
      </c>
      <c r="AJ78" s="597"/>
    </row>
    <row r="79" spans="1:36" s="598" customFormat="1" ht="58.5">
      <c r="A79" s="582">
        <v>73</v>
      </c>
      <c r="B79" s="591" t="s">
        <v>1169</v>
      </c>
      <c r="C79" s="606" t="s">
        <v>1292</v>
      </c>
      <c r="D79" s="607" t="s">
        <v>1293</v>
      </c>
      <c r="E79" s="594">
        <v>10</v>
      </c>
      <c r="F79" s="594">
        <v>1</v>
      </c>
      <c r="G79" s="594">
        <v>0</v>
      </c>
      <c r="H79" s="594">
        <v>0</v>
      </c>
      <c r="I79" s="594">
        <v>0</v>
      </c>
      <c r="J79" s="594">
        <v>0</v>
      </c>
      <c r="K79" s="594">
        <v>0</v>
      </c>
      <c r="L79" s="594">
        <v>0</v>
      </c>
      <c r="M79" s="594">
        <v>88</v>
      </c>
      <c r="N79" s="594">
        <v>0</v>
      </c>
      <c r="O79" s="594">
        <v>0</v>
      </c>
      <c r="P79" s="587">
        <f t="shared" si="3"/>
        <v>88</v>
      </c>
      <c r="Q79" s="594">
        <v>0</v>
      </c>
      <c r="R79" s="594">
        <v>0</v>
      </c>
      <c r="S79" s="594">
        <v>0</v>
      </c>
      <c r="T79" s="594">
        <v>0</v>
      </c>
      <c r="U79" s="594">
        <v>88</v>
      </c>
      <c r="V79" s="594">
        <v>87</v>
      </c>
      <c r="W79" s="594">
        <v>1</v>
      </c>
      <c r="X79" s="594">
        <v>0</v>
      </c>
      <c r="Y79" s="587">
        <f t="shared" si="4"/>
        <v>88</v>
      </c>
      <c r="Z79" s="594">
        <v>0</v>
      </c>
      <c r="AA79" s="594">
        <v>0</v>
      </c>
      <c r="AB79" s="587">
        <f t="shared" si="5"/>
        <v>88</v>
      </c>
      <c r="AC79" s="594" t="s">
        <v>1466</v>
      </c>
      <c r="AD79" s="594" t="s">
        <v>1467</v>
      </c>
      <c r="AE79" s="594" t="s">
        <v>1467</v>
      </c>
      <c r="AF79" s="608">
        <v>4.07</v>
      </c>
      <c r="AG79" s="594"/>
      <c r="AH79" s="594" t="s">
        <v>1172</v>
      </c>
      <c r="AI79" s="594" t="s">
        <v>1468</v>
      </c>
      <c r="AJ79" s="597"/>
    </row>
    <row r="80" spans="1:36" s="598" customFormat="1" ht="58.5">
      <c r="A80" s="586">
        <v>74</v>
      </c>
      <c r="B80" s="591" t="s">
        <v>1169</v>
      </c>
      <c r="C80" s="606" t="s">
        <v>1469</v>
      </c>
      <c r="D80" s="607" t="s">
        <v>1178</v>
      </c>
      <c r="E80" s="594">
        <v>10</v>
      </c>
      <c r="F80" s="594">
        <v>1</v>
      </c>
      <c r="G80" s="594">
        <v>0</v>
      </c>
      <c r="H80" s="594">
        <v>0</v>
      </c>
      <c r="I80" s="594">
        <v>0</v>
      </c>
      <c r="J80" s="594">
        <v>0</v>
      </c>
      <c r="K80" s="594">
        <v>0</v>
      </c>
      <c r="L80" s="594">
        <v>0</v>
      </c>
      <c r="M80" s="594">
        <v>33</v>
      </c>
      <c r="N80" s="594">
        <v>0</v>
      </c>
      <c r="O80" s="594">
        <v>0</v>
      </c>
      <c r="P80" s="587">
        <f t="shared" si="3"/>
        <v>33</v>
      </c>
      <c r="Q80" s="594">
        <v>0</v>
      </c>
      <c r="R80" s="594">
        <v>0</v>
      </c>
      <c r="S80" s="594">
        <v>0</v>
      </c>
      <c r="T80" s="594">
        <v>0</v>
      </c>
      <c r="U80" s="594">
        <v>33</v>
      </c>
      <c r="V80" s="594">
        <v>23</v>
      </c>
      <c r="W80" s="594">
        <v>8</v>
      </c>
      <c r="X80" s="594">
        <v>2</v>
      </c>
      <c r="Y80" s="587">
        <f t="shared" si="4"/>
        <v>33</v>
      </c>
      <c r="Z80" s="594">
        <v>0</v>
      </c>
      <c r="AA80" s="594">
        <v>0</v>
      </c>
      <c r="AB80" s="587">
        <f t="shared" si="5"/>
        <v>33</v>
      </c>
      <c r="AC80" s="594" t="s">
        <v>1470</v>
      </c>
      <c r="AD80" s="596">
        <v>41833.521527777775</v>
      </c>
      <c r="AE80" s="596">
        <v>41833.521527777775</v>
      </c>
      <c r="AF80" s="608">
        <v>0.91666666666666663</v>
      </c>
      <c r="AG80" s="594"/>
      <c r="AH80" s="594" t="s">
        <v>1172</v>
      </c>
      <c r="AI80" s="594" t="s">
        <v>1471</v>
      </c>
      <c r="AJ80" s="597"/>
    </row>
    <row r="81" spans="1:36" s="598" customFormat="1" ht="58.5">
      <c r="A81" s="586">
        <v>75</v>
      </c>
      <c r="B81" s="591" t="s">
        <v>1169</v>
      </c>
      <c r="C81" s="606" t="s">
        <v>1472</v>
      </c>
      <c r="D81" s="607" t="s">
        <v>1473</v>
      </c>
      <c r="E81" s="594">
        <v>10</v>
      </c>
      <c r="F81" s="594">
        <v>1</v>
      </c>
      <c r="G81" s="594">
        <v>0</v>
      </c>
      <c r="H81" s="594">
        <v>0</v>
      </c>
      <c r="I81" s="594">
        <v>0</v>
      </c>
      <c r="J81" s="594">
        <v>0</v>
      </c>
      <c r="K81" s="594">
        <v>0</v>
      </c>
      <c r="L81" s="594">
        <v>0</v>
      </c>
      <c r="M81" s="594">
        <v>204</v>
      </c>
      <c r="N81" s="594">
        <v>0</v>
      </c>
      <c r="O81" s="594">
        <v>0</v>
      </c>
      <c r="P81" s="587">
        <f t="shared" si="3"/>
        <v>204</v>
      </c>
      <c r="Q81" s="594">
        <v>0</v>
      </c>
      <c r="R81" s="594">
        <v>0</v>
      </c>
      <c r="S81" s="594">
        <v>0</v>
      </c>
      <c r="T81" s="594">
        <v>0</v>
      </c>
      <c r="U81" s="594">
        <v>204</v>
      </c>
      <c r="V81" s="594">
        <v>204</v>
      </c>
      <c r="W81" s="594">
        <v>0</v>
      </c>
      <c r="X81" s="594">
        <v>0</v>
      </c>
      <c r="Y81" s="587">
        <f t="shared" si="4"/>
        <v>204</v>
      </c>
      <c r="Z81" s="594">
        <v>0</v>
      </c>
      <c r="AA81" s="594">
        <v>0</v>
      </c>
      <c r="AB81" s="587">
        <f t="shared" si="5"/>
        <v>204</v>
      </c>
      <c r="AC81" s="594" t="s">
        <v>1474</v>
      </c>
      <c r="AD81" s="594" t="s">
        <v>1475</v>
      </c>
      <c r="AE81" s="594" t="s">
        <v>1475</v>
      </c>
      <c r="AF81" s="608">
        <v>0.83333333333333337</v>
      </c>
      <c r="AG81" s="594"/>
      <c r="AH81" s="594" t="s">
        <v>1172</v>
      </c>
      <c r="AI81" s="594" t="s">
        <v>1476</v>
      </c>
      <c r="AJ81" s="597"/>
    </row>
    <row r="82" spans="1:36" s="598" customFormat="1" ht="58.5">
      <c r="A82" s="582">
        <v>76</v>
      </c>
      <c r="B82" s="591" t="s">
        <v>1169</v>
      </c>
      <c r="C82" s="606" t="s">
        <v>1477</v>
      </c>
      <c r="D82" s="607" t="s">
        <v>1232</v>
      </c>
      <c r="E82" s="594">
        <v>10</v>
      </c>
      <c r="F82" s="594">
        <v>1</v>
      </c>
      <c r="G82" s="594">
        <v>0</v>
      </c>
      <c r="H82" s="594">
        <v>0</v>
      </c>
      <c r="I82" s="594">
        <v>0</v>
      </c>
      <c r="J82" s="594">
        <v>0</v>
      </c>
      <c r="K82" s="594">
        <v>0</v>
      </c>
      <c r="L82" s="594">
        <v>1</v>
      </c>
      <c r="M82" s="594">
        <v>246</v>
      </c>
      <c r="N82" s="594">
        <v>0</v>
      </c>
      <c r="O82" s="594">
        <v>0</v>
      </c>
      <c r="P82" s="587">
        <f t="shared" si="3"/>
        <v>247</v>
      </c>
      <c r="Q82" s="594">
        <v>0</v>
      </c>
      <c r="R82" s="594">
        <v>0</v>
      </c>
      <c r="S82" s="594">
        <v>0</v>
      </c>
      <c r="T82" s="594">
        <v>1</v>
      </c>
      <c r="U82" s="594">
        <v>246</v>
      </c>
      <c r="V82" s="594">
        <v>246</v>
      </c>
      <c r="W82" s="594">
        <v>0</v>
      </c>
      <c r="X82" s="594">
        <v>1</v>
      </c>
      <c r="Y82" s="587">
        <f t="shared" si="4"/>
        <v>247</v>
      </c>
      <c r="Z82" s="594">
        <v>0</v>
      </c>
      <c r="AA82" s="594">
        <v>0</v>
      </c>
      <c r="AB82" s="587">
        <f t="shared" si="5"/>
        <v>247</v>
      </c>
      <c r="AC82" s="594" t="s">
        <v>1478</v>
      </c>
      <c r="AD82" s="594" t="s">
        <v>1479</v>
      </c>
      <c r="AE82" s="594" t="s">
        <v>1479</v>
      </c>
      <c r="AF82" s="608">
        <v>0.56666666666666665</v>
      </c>
      <c r="AG82" s="594"/>
      <c r="AH82" s="594" t="s">
        <v>1172</v>
      </c>
      <c r="AI82" s="594" t="s">
        <v>1480</v>
      </c>
      <c r="AJ82" s="597"/>
    </row>
    <row r="83" spans="1:36" s="598" customFormat="1" ht="58.5">
      <c r="A83" s="586">
        <v>77</v>
      </c>
      <c r="B83" s="591" t="s">
        <v>1169</v>
      </c>
      <c r="C83" s="606" t="s">
        <v>1481</v>
      </c>
      <c r="D83" s="607" t="s">
        <v>1201</v>
      </c>
      <c r="E83" s="594">
        <v>10</v>
      </c>
      <c r="F83" s="594">
        <v>1</v>
      </c>
      <c r="G83" s="594">
        <v>0</v>
      </c>
      <c r="H83" s="594">
        <v>0</v>
      </c>
      <c r="I83" s="595">
        <v>0</v>
      </c>
      <c r="J83" s="594">
        <v>0</v>
      </c>
      <c r="K83" s="594">
        <v>38</v>
      </c>
      <c r="L83" s="594">
        <v>2</v>
      </c>
      <c r="M83" s="594">
        <v>400</v>
      </c>
      <c r="N83" s="595">
        <v>0</v>
      </c>
      <c r="O83" s="595">
        <v>0</v>
      </c>
      <c r="P83" s="587">
        <f t="shared" si="3"/>
        <v>440</v>
      </c>
      <c r="Q83" s="594">
        <v>0</v>
      </c>
      <c r="R83" s="594">
        <v>0</v>
      </c>
      <c r="S83" s="594">
        <v>38</v>
      </c>
      <c r="T83" s="594">
        <v>2</v>
      </c>
      <c r="U83" s="594">
        <v>400</v>
      </c>
      <c r="V83" s="594">
        <v>440</v>
      </c>
      <c r="W83" s="594">
        <v>40</v>
      </c>
      <c r="X83" s="594">
        <v>0</v>
      </c>
      <c r="Y83" s="587">
        <f t="shared" si="4"/>
        <v>440</v>
      </c>
      <c r="Z83" s="594">
        <v>0</v>
      </c>
      <c r="AA83" s="594">
        <v>0</v>
      </c>
      <c r="AB83" s="587">
        <f t="shared" si="5"/>
        <v>440</v>
      </c>
      <c r="AC83" s="594" t="s">
        <v>1482</v>
      </c>
      <c r="AD83" s="594" t="s">
        <v>1483</v>
      </c>
      <c r="AE83" s="594" t="s">
        <v>1483</v>
      </c>
      <c r="AF83" s="608">
        <v>1.1499999999999999</v>
      </c>
      <c r="AG83" s="594"/>
      <c r="AH83" s="594" t="s">
        <v>1172</v>
      </c>
      <c r="AI83" s="594" t="s">
        <v>1484</v>
      </c>
      <c r="AJ83" s="597"/>
    </row>
    <row r="84" spans="1:36" s="598" customFormat="1" ht="58.5">
      <c r="A84" s="586">
        <v>78</v>
      </c>
      <c r="B84" s="591" t="s">
        <v>1169</v>
      </c>
      <c r="C84" s="606" t="s">
        <v>1485</v>
      </c>
      <c r="D84" s="607" t="s">
        <v>1486</v>
      </c>
      <c r="E84" s="594">
        <v>10</v>
      </c>
      <c r="F84" s="594">
        <v>1</v>
      </c>
      <c r="G84" s="594">
        <v>0</v>
      </c>
      <c r="H84" s="594">
        <v>0</v>
      </c>
      <c r="I84" s="594">
        <v>0</v>
      </c>
      <c r="J84" s="594">
        <v>0</v>
      </c>
      <c r="K84" s="594">
        <v>1</v>
      </c>
      <c r="L84" s="594">
        <v>0</v>
      </c>
      <c r="M84" s="594">
        <v>98</v>
      </c>
      <c r="N84" s="594">
        <v>0</v>
      </c>
      <c r="O84" s="594">
        <v>0</v>
      </c>
      <c r="P84" s="587">
        <f t="shared" si="3"/>
        <v>99</v>
      </c>
      <c r="Q84" s="594">
        <v>0</v>
      </c>
      <c r="R84" s="594">
        <v>0</v>
      </c>
      <c r="S84" s="594">
        <v>1</v>
      </c>
      <c r="T84" s="594">
        <v>0</v>
      </c>
      <c r="U84" s="594">
        <v>98</v>
      </c>
      <c r="V84" s="594">
        <v>99</v>
      </c>
      <c r="W84" s="594">
        <v>0</v>
      </c>
      <c r="X84" s="594">
        <v>0</v>
      </c>
      <c r="Y84" s="587">
        <f t="shared" si="4"/>
        <v>99</v>
      </c>
      <c r="Z84" s="594">
        <v>0</v>
      </c>
      <c r="AA84" s="594">
        <v>0</v>
      </c>
      <c r="AB84" s="587">
        <f t="shared" si="5"/>
        <v>99</v>
      </c>
      <c r="AC84" s="594" t="s">
        <v>1482</v>
      </c>
      <c r="AD84" s="594" t="s">
        <v>1487</v>
      </c>
      <c r="AE84" s="594" t="s">
        <v>1487</v>
      </c>
      <c r="AF84" s="608">
        <v>1.2833333333333332</v>
      </c>
      <c r="AG84" s="594"/>
      <c r="AH84" s="594" t="s">
        <v>1172</v>
      </c>
      <c r="AI84" s="594" t="s">
        <v>1488</v>
      </c>
      <c r="AJ84" s="597"/>
    </row>
    <row r="85" spans="1:36" s="598" customFormat="1" ht="58.5">
      <c r="A85" s="582">
        <v>79</v>
      </c>
      <c r="B85" s="591" t="s">
        <v>1169</v>
      </c>
      <c r="C85" s="606" t="s">
        <v>1489</v>
      </c>
      <c r="D85" s="607" t="s">
        <v>1452</v>
      </c>
      <c r="E85" s="594">
        <v>10</v>
      </c>
      <c r="F85" s="594">
        <v>1</v>
      </c>
      <c r="G85" s="594">
        <v>0</v>
      </c>
      <c r="H85" s="594">
        <v>0</v>
      </c>
      <c r="I85" s="595">
        <v>0</v>
      </c>
      <c r="J85" s="594">
        <v>0</v>
      </c>
      <c r="K85" s="594">
        <v>13</v>
      </c>
      <c r="L85" s="594">
        <v>0</v>
      </c>
      <c r="M85" s="594">
        <v>1084</v>
      </c>
      <c r="N85" s="595">
        <v>0</v>
      </c>
      <c r="O85" s="595">
        <v>0</v>
      </c>
      <c r="P85" s="587">
        <f t="shared" si="3"/>
        <v>1097</v>
      </c>
      <c r="Q85" s="594">
        <v>0</v>
      </c>
      <c r="R85" s="594">
        <v>0</v>
      </c>
      <c r="S85" s="594">
        <v>13</v>
      </c>
      <c r="T85" s="594">
        <v>0</v>
      </c>
      <c r="U85" s="594">
        <v>1084</v>
      </c>
      <c r="V85" s="594">
        <v>1078</v>
      </c>
      <c r="W85" s="594">
        <v>6</v>
      </c>
      <c r="X85" s="594">
        <v>0</v>
      </c>
      <c r="Y85" s="587">
        <f t="shared" si="4"/>
        <v>1097</v>
      </c>
      <c r="Z85" s="594">
        <v>0</v>
      </c>
      <c r="AA85" s="594">
        <v>0</v>
      </c>
      <c r="AB85" s="587">
        <f t="shared" si="5"/>
        <v>1097</v>
      </c>
      <c r="AC85" s="594" t="s">
        <v>1490</v>
      </c>
      <c r="AD85" s="594" t="s">
        <v>1491</v>
      </c>
      <c r="AE85" s="594" t="s">
        <v>1491</v>
      </c>
      <c r="AF85" s="608">
        <v>2.4700000000000002</v>
      </c>
      <c r="AG85" s="594"/>
      <c r="AH85" s="594" t="s">
        <v>1172</v>
      </c>
      <c r="AI85" s="594" t="s">
        <v>1492</v>
      </c>
      <c r="AJ85" s="597"/>
    </row>
    <row r="86" spans="1:36" s="598" customFormat="1" ht="58.5">
      <c r="A86" s="586">
        <v>80</v>
      </c>
      <c r="B86" s="591" t="s">
        <v>1169</v>
      </c>
      <c r="C86" s="606" t="s">
        <v>1493</v>
      </c>
      <c r="D86" s="607" t="s">
        <v>1494</v>
      </c>
      <c r="E86" s="594">
        <v>10</v>
      </c>
      <c r="F86" s="594">
        <v>1</v>
      </c>
      <c r="G86" s="594">
        <v>0</v>
      </c>
      <c r="H86" s="594">
        <v>0</v>
      </c>
      <c r="I86" s="594">
        <v>0</v>
      </c>
      <c r="J86" s="594">
        <v>0</v>
      </c>
      <c r="K86" s="594">
        <v>45</v>
      </c>
      <c r="L86" s="594">
        <v>0</v>
      </c>
      <c r="M86" s="594">
        <v>326</v>
      </c>
      <c r="N86" s="595">
        <v>0</v>
      </c>
      <c r="O86" s="595">
        <v>0</v>
      </c>
      <c r="P86" s="587">
        <f t="shared" si="3"/>
        <v>371</v>
      </c>
      <c r="Q86" s="594">
        <v>0</v>
      </c>
      <c r="R86" s="594">
        <v>0</v>
      </c>
      <c r="S86" s="594">
        <v>45</v>
      </c>
      <c r="T86" s="594">
        <v>0</v>
      </c>
      <c r="U86" s="594">
        <v>326</v>
      </c>
      <c r="V86" s="594">
        <v>358</v>
      </c>
      <c r="W86" s="594">
        <v>11</v>
      </c>
      <c r="X86" s="594">
        <v>2</v>
      </c>
      <c r="Y86" s="587">
        <f t="shared" si="4"/>
        <v>371</v>
      </c>
      <c r="Z86" s="594">
        <v>0</v>
      </c>
      <c r="AA86" s="594">
        <v>0</v>
      </c>
      <c r="AB86" s="587">
        <f t="shared" si="5"/>
        <v>371</v>
      </c>
      <c r="AC86" s="594" t="s">
        <v>1495</v>
      </c>
      <c r="AD86" s="594" t="s">
        <v>1496</v>
      </c>
      <c r="AE86" s="594" t="s">
        <v>1496</v>
      </c>
      <c r="AF86" s="608">
        <v>0.36666666666666664</v>
      </c>
      <c r="AG86" s="594"/>
      <c r="AH86" s="594" t="s">
        <v>1172</v>
      </c>
      <c r="AI86" s="594" t="s">
        <v>1497</v>
      </c>
      <c r="AJ86" s="597"/>
    </row>
    <row r="87" spans="1:36" s="598" customFormat="1" ht="58.5">
      <c r="A87" s="586">
        <v>81</v>
      </c>
      <c r="B87" s="591" t="s">
        <v>1169</v>
      </c>
      <c r="C87" s="606" t="s">
        <v>1498</v>
      </c>
      <c r="D87" s="607" t="s">
        <v>1499</v>
      </c>
      <c r="E87" s="594">
        <v>10</v>
      </c>
      <c r="F87" s="594">
        <v>1</v>
      </c>
      <c r="G87" s="594">
        <v>0</v>
      </c>
      <c r="H87" s="594">
        <v>0</v>
      </c>
      <c r="I87" s="594">
        <v>0</v>
      </c>
      <c r="J87" s="594">
        <v>14</v>
      </c>
      <c r="K87" s="594">
        <v>18</v>
      </c>
      <c r="L87" s="594">
        <v>0</v>
      </c>
      <c r="M87" s="594">
        <v>177</v>
      </c>
      <c r="N87" s="594">
        <v>0</v>
      </c>
      <c r="O87" s="594">
        <v>0</v>
      </c>
      <c r="P87" s="587">
        <f t="shared" si="3"/>
        <v>209</v>
      </c>
      <c r="Q87" s="594">
        <v>0</v>
      </c>
      <c r="R87" s="594">
        <v>14</v>
      </c>
      <c r="S87" s="594">
        <v>18</v>
      </c>
      <c r="T87" s="594">
        <v>0</v>
      </c>
      <c r="U87" s="594">
        <v>177</v>
      </c>
      <c r="V87" s="594">
        <v>205</v>
      </c>
      <c r="W87" s="594">
        <v>0</v>
      </c>
      <c r="X87" s="594">
        <v>4</v>
      </c>
      <c r="Y87" s="587">
        <f t="shared" si="4"/>
        <v>209</v>
      </c>
      <c r="Z87" s="594">
        <v>0</v>
      </c>
      <c r="AA87" s="594">
        <v>0</v>
      </c>
      <c r="AB87" s="587">
        <f t="shared" si="5"/>
        <v>209</v>
      </c>
      <c r="AC87" s="594" t="s">
        <v>1500</v>
      </c>
      <c r="AD87" s="594" t="s">
        <v>1501</v>
      </c>
      <c r="AE87" s="594" t="s">
        <v>1501</v>
      </c>
      <c r="AF87" s="608">
        <v>0.39</v>
      </c>
      <c r="AG87" s="594"/>
      <c r="AH87" s="594" t="s">
        <v>1172</v>
      </c>
      <c r="AI87" s="594" t="s">
        <v>1502</v>
      </c>
      <c r="AJ87" s="597"/>
    </row>
    <row r="88" spans="1:36" s="598" customFormat="1" ht="58.5">
      <c r="A88" s="582">
        <v>82</v>
      </c>
      <c r="B88" s="591" t="s">
        <v>1169</v>
      </c>
      <c r="C88" s="606" t="s">
        <v>1503</v>
      </c>
      <c r="D88" s="607" t="s">
        <v>1504</v>
      </c>
      <c r="E88" s="594">
        <v>10</v>
      </c>
      <c r="F88" s="594">
        <v>1</v>
      </c>
      <c r="G88" s="594">
        <v>0</v>
      </c>
      <c r="H88" s="594">
        <v>0</v>
      </c>
      <c r="I88" s="595">
        <v>0</v>
      </c>
      <c r="J88" s="594">
        <v>0</v>
      </c>
      <c r="K88" s="594">
        <v>13</v>
      </c>
      <c r="L88" s="594">
        <v>0</v>
      </c>
      <c r="M88" s="594">
        <v>1084</v>
      </c>
      <c r="N88" s="595">
        <v>0</v>
      </c>
      <c r="O88" s="595">
        <v>0</v>
      </c>
      <c r="P88" s="587">
        <f t="shared" si="3"/>
        <v>1097</v>
      </c>
      <c r="Q88" s="594">
        <v>0</v>
      </c>
      <c r="R88" s="594">
        <v>0</v>
      </c>
      <c r="S88" s="594">
        <v>13</v>
      </c>
      <c r="T88" s="594">
        <v>0</v>
      </c>
      <c r="U88" s="594">
        <v>1084</v>
      </c>
      <c r="V88" s="594">
        <v>1078</v>
      </c>
      <c r="W88" s="594">
        <v>6</v>
      </c>
      <c r="X88" s="594">
        <v>0</v>
      </c>
      <c r="Y88" s="587">
        <f t="shared" si="4"/>
        <v>1097</v>
      </c>
      <c r="Z88" s="594">
        <v>0</v>
      </c>
      <c r="AA88" s="594">
        <v>0</v>
      </c>
      <c r="AB88" s="587">
        <f t="shared" si="5"/>
        <v>1097</v>
      </c>
      <c r="AC88" s="594" t="s">
        <v>1505</v>
      </c>
      <c r="AD88" s="594" t="s">
        <v>1506</v>
      </c>
      <c r="AE88" s="594" t="s">
        <v>1506</v>
      </c>
      <c r="AF88" s="608">
        <v>1.1666666666666667</v>
      </c>
      <c r="AG88" s="594"/>
      <c r="AH88" s="594" t="s">
        <v>1172</v>
      </c>
      <c r="AI88" s="594" t="s">
        <v>1507</v>
      </c>
      <c r="AJ88" s="597"/>
    </row>
    <row r="89" spans="1:36" s="598" customFormat="1" ht="58.5">
      <c r="A89" s="586">
        <v>83</v>
      </c>
      <c r="B89" s="591" t="s">
        <v>1169</v>
      </c>
      <c r="C89" s="606" t="s">
        <v>1508</v>
      </c>
      <c r="D89" s="607" t="s">
        <v>1509</v>
      </c>
      <c r="E89" s="594">
        <v>10</v>
      </c>
      <c r="F89" s="594">
        <v>1</v>
      </c>
      <c r="G89" s="594">
        <v>0</v>
      </c>
      <c r="H89" s="594">
        <v>0</v>
      </c>
      <c r="I89" s="594">
        <v>0</v>
      </c>
      <c r="J89" s="594">
        <v>0</v>
      </c>
      <c r="K89" s="594">
        <v>0</v>
      </c>
      <c r="L89" s="594">
        <v>16</v>
      </c>
      <c r="M89" s="594">
        <v>6</v>
      </c>
      <c r="N89" s="594">
        <v>0</v>
      </c>
      <c r="O89" s="594">
        <v>0</v>
      </c>
      <c r="P89" s="587">
        <f t="shared" si="3"/>
        <v>22</v>
      </c>
      <c r="Q89" s="594">
        <v>0</v>
      </c>
      <c r="R89" s="594">
        <v>0</v>
      </c>
      <c r="S89" s="594">
        <v>0</v>
      </c>
      <c r="T89" s="594">
        <v>16</v>
      </c>
      <c r="U89" s="594">
        <v>6</v>
      </c>
      <c r="V89" s="594">
        <v>22</v>
      </c>
      <c r="W89" s="594">
        <v>0</v>
      </c>
      <c r="X89" s="594">
        <v>0</v>
      </c>
      <c r="Y89" s="587">
        <f t="shared" si="4"/>
        <v>22</v>
      </c>
      <c r="Z89" s="594">
        <v>0</v>
      </c>
      <c r="AA89" s="594">
        <v>0</v>
      </c>
      <c r="AB89" s="587">
        <f t="shared" si="5"/>
        <v>22</v>
      </c>
      <c r="AC89" s="594" t="s">
        <v>1510</v>
      </c>
      <c r="AD89" s="594" t="s">
        <v>1511</v>
      </c>
      <c r="AE89" s="594" t="s">
        <v>1511</v>
      </c>
      <c r="AF89" s="608">
        <v>0.8</v>
      </c>
      <c r="AG89" s="594"/>
      <c r="AH89" s="594" t="s">
        <v>1172</v>
      </c>
      <c r="AI89" s="594" t="s">
        <v>1512</v>
      </c>
      <c r="AJ89" s="597"/>
    </row>
    <row r="90" spans="1:36" s="598" customFormat="1" ht="58.5">
      <c r="A90" s="586">
        <v>84</v>
      </c>
      <c r="B90" s="591" t="s">
        <v>1169</v>
      </c>
      <c r="C90" s="606" t="s">
        <v>1513</v>
      </c>
      <c r="D90" s="607" t="s">
        <v>1514</v>
      </c>
      <c r="E90" s="594">
        <v>10</v>
      </c>
      <c r="F90" s="594">
        <v>1</v>
      </c>
      <c r="G90" s="594">
        <v>0</v>
      </c>
      <c r="H90" s="594">
        <v>0</v>
      </c>
      <c r="I90" s="594">
        <v>0</v>
      </c>
      <c r="J90" s="594">
        <v>0</v>
      </c>
      <c r="K90" s="594">
        <v>146</v>
      </c>
      <c r="L90" s="594">
        <v>0</v>
      </c>
      <c r="M90" s="594">
        <v>62</v>
      </c>
      <c r="N90" s="594">
        <v>0</v>
      </c>
      <c r="O90" s="594">
        <v>0</v>
      </c>
      <c r="P90" s="587">
        <f t="shared" si="3"/>
        <v>208</v>
      </c>
      <c r="Q90" s="594">
        <v>0</v>
      </c>
      <c r="R90" s="594">
        <v>0</v>
      </c>
      <c r="S90" s="594">
        <v>146</v>
      </c>
      <c r="T90" s="594">
        <v>0</v>
      </c>
      <c r="U90" s="594">
        <v>62</v>
      </c>
      <c r="V90" s="594">
        <v>192</v>
      </c>
      <c r="W90" s="594">
        <v>16</v>
      </c>
      <c r="X90" s="594">
        <v>0</v>
      </c>
      <c r="Y90" s="587">
        <f t="shared" si="4"/>
        <v>208</v>
      </c>
      <c r="Z90" s="594">
        <v>0</v>
      </c>
      <c r="AA90" s="594">
        <v>0</v>
      </c>
      <c r="AB90" s="587">
        <f t="shared" si="5"/>
        <v>208</v>
      </c>
      <c r="AC90" s="594" t="s">
        <v>1515</v>
      </c>
      <c r="AD90" s="594" t="s">
        <v>1516</v>
      </c>
      <c r="AE90" s="594" t="s">
        <v>1516</v>
      </c>
      <c r="AF90" s="608">
        <v>0.35</v>
      </c>
      <c r="AG90" s="594"/>
      <c r="AH90" s="594" t="s">
        <v>1172</v>
      </c>
      <c r="AI90" s="594" t="s">
        <v>1517</v>
      </c>
      <c r="AJ90" s="597"/>
    </row>
    <row r="91" spans="1:36" s="598" customFormat="1" ht="58.5">
      <c r="A91" s="582">
        <v>85</v>
      </c>
      <c r="B91" s="591" t="s">
        <v>1169</v>
      </c>
      <c r="C91" s="609" t="s">
        <v>1518</v>
      </c>
      <c r="D91" s="607" t="s">
        <v>1519</v>
      </c>
      <c r="E91" s="594">
        <v>10</v>
      </c>
      <c r="F91" s="594">
        <v>0</v>
      </c>
      <c r="G91" s="594">
        <v>0</v>
      </c>
      <c r="H91" s="594">
        <v>0</v>
      </c>
      <c r="I91" s="594">
        <v>0</v>
      </c>
      <c r="J91" s="594">
        <v>0</v>
      </c>
      <c r="K91" s="594">
        <v>18</v>
      </c>
      <c r="L91" s="594">
        <v>0</v>
      </c>
      <c r="M91" s="594">
        <v>393</v>
      </c>
      <c r="N91" s="594">
        <v>0</v>
      </c>
      <c r="O91" s="594">
        <v>0</v>
      </c>
      <c r="P91" s="587">
        <f t="shared" si="3"/>
        <v>411</v>
      </c>
      <c r="Q91" s="594">
        <v>0</v>
      </c>
      <c r="R91" s="594">
        <v>0</v>
      </c>
      <c r="S91" s="594">
        <v>18</v>
      </c>
      <c r="T91" s="594">
        <v>0</v>
      </c>
      <c r="U91" s="594">
        <v>393</v>
      </c>
      <c r="V91" s="594">
        <v>402</v>
      </c>
      <c r="W91" s="594">
        <v>7</v>
      </c>
      <c r="X91" s="594">
        <v>2</v>
      </c>
      <c r="Y91" s="587">
        <f t="shared" si="4"/>
        <v>411</v>
      </c>
      <c r="Z91" s="594">
        <v>0</v>
      </c>
      <c r="AA91" s="594">
        <v>0</v>
      </c>
      <c r="AB91" s="587">
        <f t="shared" si="5"/>
        <v>411</v>
      </c>
      <c r="AC91" s="594" t="s">
        <v>1520</v>
      </c>
      <c r="AD91" s="594" t="s">
        <v>1521</v>
      </c>
      <c r="AE91" s="594" t="s">
        <v>1521</v>
      </c>
      <c r="AF91" s="608">
        <v>0.35</v>
      </c>
      <c r="AG91" s="594"/>
      <c r="AH91" s="594" t="s">
        <v>1172</v>
      </c>
      <c r="AI91" s="594" t="s">
        <v>1522</v>
      </c>
      <c r="AJ91" s="597"/>
    </row>
    <row r="92" spans="1:36" s="598" customFormat="1" ht="58.5">
      <c r="A92" s="586">
        <v>86</v>
      </c>
      <c r="B92" s="591" t="s">
        <v>1169</v>
      </c>
      <c r="C92" s="609" t="s">
        <v>1523</v>
      </c>
      <c r="D92" s="607" t="s">
        <v>1524</v>
      </c>
      <c r="E92" s="594">
        <v>10</v>
      </c>
      <c r="F92" s="594">
        <v>1</v>
      </c>
      <c r="G92" s="594">
        <v>0</v>
      </c>
      <c r="H92" s="594">
        <v>0</v>
      </c>
      <c r="I92" s="595">
        <v>0</v>
      </c>
      <c r="J92" s="594">
        <v>0</v>
      </c>
      <c r="K92" s="594">
        <v>0</v>
      </c>
      <c r="L92" s="594">
        <v>0</v>
      </c>
      <c r="M92" s="594">
        <v>125</v>
      </c>
      <c r="N92" s="595">
        <v>0</v>
      </c>
      <c r="O92" s="595">
        <v>0</v>
      </c>
      <c r="P92" s="587">
        <f t="shared" si="3"/>
        <v>125</v>
      </c>
      <c r="Q92" s="594">
        <v>0</v>
      </c>
      <c r="R92" s="594">
        <v>0</v>
      </c>
      <c r="S92" s="594">
        <v>0</v>
      </c>
      <c r="T92" s="594">
        <v>0</v>
      </c>
      <c r="U92" s="594">
        <v>125</v>
      </c>
      <c r="V92" s="594">
        <v>125</v>
      </c>
      <c r="W92" s="594">
        <v>0</v>
      </c>
      <c r="X92" s="594">
        <v>0</v>
      </c>
      <c r="Y92" s="587">
        <f t="shared" si="4"/>
        <v>125</v>
      </c>
      <c r="Z92" s="594">
        <v>0</v>
      </c>
      <c r="AA92" s="594">
        <v>0</v>
      </c>
      <c r="AB92" s="587">
        <f t="shared" si="5"/>
        <v>125</v>
      </c>
      <c r="AC92" s="594" t="s">
        <v>1525</v>
      </c>
      <c r="AD92" s="594" t="s">
        <v>1526</v>
      </c>
      <c r="AE92" s="594" t="s">
        <v>1526</v>
      </c>
      <c r="AF92" s="608">
        <v>1.39</v>
      </c>
      <c r="AG92" s="594"/>
      <c r="AH92" s="594" t="s">
        <v>1172</v>
      </c>
      <c r="AI92" s="594" t="s">
        <v>1527</v>
      </c>
      <c r="AJ92" s="597"/>
    </row>
    <row r="93" spans="1:36" s="598" customFormat="1" ht="58.5">
      <c r="A93" s="586">
        <v>87</v>
      </c>
      <c r="B93" s="591" t="s">
        <v>1169</v>
      </c>
      <c r="C93" s="606" t="s">
        <v>1528</v>
      </c>
      <c r="D93" s="607" t="s">
        <v>1529</v>
      </c>
      <c r="E93" s="594">
        <v>10</v>
      </c>
      <c r="F93" s="594">
        <v>1</v>
      </c>
      <c r="G93" s="594">
        <v>0</v>
      </c>
      <c r="H93" s="594">
        <v>0</v>
      </c>
      <c r="I93" s="594">
        <v>0</v>
      </c>
      <c r="J93" s="594">
        <v>0</v>
      </c>
      <c r="K93" s="594">
        <v>41</v>
      </c>
      <c r="L93" s="594">
        <v>4</v>
      </c>
      <c r="M93" s="594">
        <v>71</v>
      </c>
      <c r="N93" s="594">
        <v>0</v>
      </c>
      <c r="O93" s="594">
        <v>0</v>
      </c>
      <c r="P93" s="587">
        <f t="shared" si="3"/>
        <v>116</v>
      </c>
      <c r="Q93" s="594">
        <v>0</v>
      </c>
      <c r="R93" s="594">
        <v>0</v>
      </c>
      <c r="S93" s="594">
        <v>41</v>
      </c>
      <c r="T93" s="594">
        <v>4</v>
      </c>
      <c r="U93" s="594">
        <v>71</v>
      </c>
      <c r="V93" s="594">
        <v>112</v>
      </c>
      <c r="W93" s="594">
        <v>4</v>
      </c>
      <c r="X93" s="594">
        <v>0</v>
      </c>
      <c r="Y93" s="587">
        <f t="shared" si="4"/>
        <v>116</v>
      </c>
      <c r="Z93" s="594">
        <v>0</v>
      </c>
      <c r="AA93" s="594">
        <v>0</v>
      </c>
      <c r="AB93" s="587">
        <f t="shared" si="5"/>
        <v>116</v>
      </c>
      <c r="AC93" s="594" t="s">
        <v>1530</v>
      </c>
      <c r="AD93" s="594" t="s">
        <v>1531</v>
      </c>
      <c r="AE93" s="594" t="s">
        <v>1531</v>
      </c>
      <c r="AF93" s="608">
        <v>0.51666666666666672</v>
      </c>
      <c r="AG93" s="594"/>
      <c r="AH93" s="594" t="s">
        <v>1172</v>
      </c>
      <c r="AI93" s="594" t="s">
        <v>1532</v>
      </c>
      <c r="AJ93" s="597"/>
    </row>
    <row r="94" spans="1:36" s="598" customFormat="1" ht="58.5">
      <c r="A94" s="582">
        <v>88</v>
      </c>
      <c r="B94" s="591" t="s">
        <v>1169</v>
      </c>
      <c r="C94" s="609" t="s">
        <v>1533</v>
      </c>
      <c r="D94" s="607" t="s">
        <v>1534</v>
      </c>
      <c r="E94" s="594">
        <v>10</v>
      </c>
      <c r="F94" s="594">
        <v>1</v>
      </c>
      <c r="G94" s="594">
        <v>0</v>
      </c>
      <c r="H94" s="594">
        <v>0</v>
      </c>
      <c r="I94" s="595">
        <v>0</v>
      </c>
      <c r="J94" s="594">
        <v>0</v>
      </c>
      <c r="K94" s="594">
        <v>16</v>
      </c>
      <c r="L94" s="594">
        <v>1</v>
      </c>
      <c r="M94" s="594">
        <v>86</v>
      </c>
      <c r="N94" s="595">
        <v>0</v>
      </c>
      <c r="O94" s="595">
        <v>0</v>
      </c>
      <c r="P94" s="587">
        <f t="shared" si="3"/>
        <v>103</v>
      </c>
      <c r="Q94" s="594">
        <v>0</v>
      </c>
      <c r="R94" s="594">
        <v>0</v>
      </c>
      <c r="S94" s="594">
        <v>16</v>
      </c>
      <c r="T94" s="594">
        <v>1</v>
      </c>
      <c r="U94" s="594">
        <v>86</v>
      </c>
      <c r="V94" s="594">
        <v>86</v>
      </c>
      <c r="W94" s="594">
        <v>16</v>
      </c>
      <c r="X94" s="594">
        <v>0</v>
      </c>
      <c r="Y94" s="587">
        <f t="shared" si="4"/>
        <v>103</v>
      </c>
      <c r="Z94" s="594">
        <v>0</v>
      </c>
      <c r="AA94" s="594">
        <v>0</v>
      </c>
      <c r="AB94" s="587">
        <f t="shared" si="5"/>
        <v>103</v>
      </c>
      <c r="AC94" s="594" t="s">
        <v>1535</v>
      </c>
      <c r="AD94" s="594" t="s">
        <v>1536</v>
      </c>
      <c r="AE94" s="594" t="s">
        <v>1536</v>
      </c>
      <c r="AF94" s="608">
        <v>0.26666666666666666</v>
      </c>
      <c r="AG94" s="594"/>
      <c r="AH94" s="594" t="s">
        <v>1172</v>
      </c>
      <c r="AI94" s="594" t="s">
        <v>1537</v>
      </c>
      <c r="AJ94" s="597"/>
    </row>
    <row r="95" spans="1:36" s="598" customFormat="1" ht="58.5">
      <c r="A95" s="586">
        <v>89</v>
      </c>
      <c r="B95" s="591" t="s">
        <v>1169</v>
      </c>
      <c r="C95" s="609" t="s">
        <v>1533</v>
      </c>
      <c r="D95" s="607" t="s">
        <v>1534</v>
      </c>
      <c r="E95" s="594">
        <v>10</v>
      </c>
      <c r="F95" s="594">
        <v>1</v>
      </c>
      <c r="G95" s="594">
        <v>0</v>
      </c>
      <c r="H95" s="594">
        <v>0</v>
      </c>
      <c r="I95" s="595">
        <v>0</v>
      </c>
      <c r="J95" s="594">
        <v>0</v>
      </c>
      <c r="K95" s="594">
        <v>16</v>
      </c>
      <c r="L95" s="594">
        <v>1</v>
      </c>
      <c r="M95" s="594">
        <v>86</v>
      </c>
      <c r="N95" s="595">
        <v>0</v>
      </c>
      <c r="O95" s="595">
        <v>0</v>
      </c>
      <c r="P95" s="587">
        <f t="shared" si="3"/>
        <v>103</v>
      </c>
      <c r="Q95" s="594">
        <v>0</v>
      </c>
      <c r="R95" s="594">
        <v>0</v>
      </c>
      <c r="S95" s="594">
        <v>16</v>
      </c>
      <c r="T95" s="594">
        <v>1</v>
      </c>
      <c r="U95" s="594">
        <v>86</v>
      </c>
      <c r="V95" s="594">
        <v>86</v>
      </c>
      <c r="W95" s="594">
        <v>16</v>
      </c>
      <c r="X95" s="594">
        <v>0</v>
      </c>
      <c r="Y95" s="587">
        <f t="shared" si="4"/>
        <v>103</v>
      </c>
      <c r="Z95" s="594">
        <v>0</v>
      </c>
      <c r="AA95" s="594">
        <v>0</v>
      </c>
      <c r="AB95" s="587">
        <f t="shared" si="5"/>
        <v>103</v>
      </c>
      <c r="AC95" s="594" t="s">
        <v>1538</v>
      </c>
      <c r="AD95" s="594" t="s">
        <v>1539</v>
      </c>
      <c r="AE95" s="594" t="s">
        <v>1539</v>
      </c>
      <c r="AF95" s="608">
        <v>0.73333333333333328</v>
      </c>
      <c r="AG95" s="594"/>
      <c r="AH95" s="594" t="s">
        <v>1172</v>
      </c>
      <c r="AI95" s="594" t="s">
        <v>1540</v>
      </c>
      <c r="AJ95" s="597"/>
    </row>
    <row r="96" spans="1:36" s="598" customFormat="1" ht="58.5">
      <c r="A96" s="586">
        <v>90</v>
      </c>
      <c r="B96" s="591" t="s">
        <v>1169</v>
      </c>
      <c r="C96" s="609" t="s">
        <v>1541</v>
      </c>
      <c r="D96" s="607" t="s">
        <v>1542</v>
      </c>
      <c r="E96" s="594">
        <v>10</v>
      </c>
      <c r="F96" s="594">
        <v>1</v>
      </c>
      <c r="G96" s="594">
        <v>0</v>
      </c>
      <c r="H96" s="594">
        <v>0</v>
      </c>
      <c r="I96" s="594">
        <v>0</v>
      </c>
      <c r="J96" s="594">
        <v>0</v>
      </c>
      <c r="K96" s="594">
        <v>10</v>
      </c>
      <c r="L96" s="594">
        <v>0</v>
      </c>
      <c r="M96" s="594">
        <v>80</v>
      </c>
      <c r="N96" s="594">
        <v>0</v>
      </c>
      <c r="O96" s="594">
        <v>0</v>
      </c>
      <c r="P96" s="587">
        <f t="shared" si="3"/>
        <v>90</v>
      </c>
      <c r="Q96" s="594">
        <v>0</v>
      </c>
      <c r="R96" s="594">
        <v>0</v>
      </c>
      <c r="S96" s="594">
        <v>10</v>
      </c>
      <c r="T96" s="594">
        <v>0</v>
      </c>
      <c r="U96" s="594">
        <v>80</v>
      </c>
      <c r="V96" s="594">
        <v>74</v>
      </c>
      <c r="W96" s="594">
        <v>23</v>
      </c>
      <c r="X96" s="594">
        <v>1</v>
      </c>
      <c r="Y96" s="587">
        <f t="shared" si="4"/>
        <v>90</v>
      </c>
      <c r="Z96" s="594">
        <v>0</v>
      </c>
      <c r="AA96" s="594">
        <v>0</v>
      </c>
      <c r="AB96" s="587">
        <f t="shared" si="5"/>
        <v>90</v>
      </c>
      <c r="AC96" s="594" t="s">
        <v>1543</v>
      </c>
      <c r="AD96" s="594" t="s">
        <v>1544</v>
      </c>
      <c r="AE96" s="594" t="s">
        <v>1544</v>
      </c>
      <c r="AF96" s="608">
        <v>1.1833333333333333</v>
      </c>
      <c r="AG96" s="594"/>
      <c r="AH96" s="594" t="s">
        <v>1172</v>
      </c>
      <c r="AI96" s="594" t="s">
        <v>1545</v>
      </c>
      <c r="AJ96" s="597"/>
    </row>
    <row r="97" spans="1:36" s="598" customFormat="1" ht="58.5">
      <c r="A97" s="582">
        <v>91</v>
      </c>
      <c r="B97" s="591" t="s">
        <v>1169</v>
      </c>
      <c r="C97" s="609" t="s">
        <v>1546</v>
      </c>
      <c r="D97" s="607" t="s">
        <v>1401</v>
      </c>
      <c r="E97" s="594">
        <v>10</v>
      </c>
      <c r="F97" s="594">
        <v>0</v>
      </c>
      <c r="G97" s="594">
        <v>0</v>
      </c>
      <c r="H97" s="594">
        <v>0</v>
      </c>
      <c r="I97" s="594">
        <v>0</v>
      </c>
      <c r="J97" s="594">
        <v>0</v>
      </c>
      <c r="K97" s="594">
        <v>0</v>
      </c>
      <c r="L97" s="594">
        <v>0</v>
      </c>
      <c r="M97" s="594">
        <v>56</v>
      </c>
      <c r="N97" s="594">
        <v>0</v>
      </c>
      <c r="O97" s="594">
        <v>0</v>
      </c>
      <c r="P97" s="587">
        <f t="shared" si="3"/>
        <v>56</v>
      </c>
      <c r="Q97" s="594">
        <v>0</v>
      </c>
      <c r="R97" s="594">
        <v>0</v>
      </c>
      <c r="S97" s="594">
        <v>0</v>
      </c>
      <c r="T97" s="594">
        <v>0</v>
      </c>
      <c r="U97" s="594">
        <v>56</v>
      </c>
      <c r="V97" s="594">
        <v>41</v>
      </c>
      <c r="W97" s="594">
        <v>14</v>
      </c>
      <c r="X97" s="594">
        <v>1</v>
      </c>
      <c r="Y97" s="587">
        <f t="shared" si="4"/>
        <v>56</v>
      </c>
      <c r="Z97" s="594">
        <v>0</v>
      </c>
      <c r="AA97" s="594">
        <v>0</v>
      </c>
      <c r="AB97" s="587">
        <f t="shared" si="5"/>
        <v>56</v>
      </c>
      <c r="AC97" s="594" t="s">
        <v>1547</v>
      </c>
      <c r="AD97" s="594" t="s">
        <v>1548</v>
      </c>
      <c r="AE97" s="594" t="s">
        <v>1548</v>
      </c>
      <c r="AF97" s="608">
        <v>1.6</v>
      </c>
      <c r="AG97" s="594"/>
      <c r="AH97" s="594" t="s">
        <v>1172</v>
      </c>
      <c r="AI97" s="594" t="s">
        <v>1549</v>
      </c>
      <c r="AJ97" s="597"/>
    </row>
    <row r="98" spans="1:36" s="598" customFormat="1" ht="58.5">
      <c r="A98" s="586">
        <v>92</v>
      </c>
      <c r="B98" s="591" t="s">
        <v>1169</v>
      </c>
      <c r="C98" s="609" t="s">
        <v>1550</v>
      </c>
      <c r="D98" s="607" t="s">
        <v>1551</v>
      </c>
      <c r="E98" s="594">
        <v>10</v>
      </c>
      <c r="F98" s="594">
        <v>1</v>
      </c>
      <c r="G98" s="594">
        <v>0</v>
      </c>
      <c r="H98" s="594">
        <v>0</v>
      </c>
      <c r="I98" s="594">
        <v>0</v>
      </c>
      <c r="J98" s="594">
        <v>15</v>
      </c>
      <c r="K98" s="594">
        <v>0</v>
      </c>
      <c r="L98" s="594">
        <v>91</v>
      </c>
      <c r="M98" s="594">
        <v>439</v>
      </c>
      <c r="N98" s="595">
        <v>0</v>
      </c>
      <c r="O98" s="595">
        <v>0</v>
      </c>
      <c r="P98" s="587">
        <f t="shared" si="3"/>
        <v>545</v>
      </c>
      <c r="Q98" s="594">
        <v>0</v>
      </c>
      <c r="R98" s="594">
        <v>15</v>
      </c>
      <c r="S98" s="594">
        <v>0</v>
      </c>
      <c r="T98" s="594">
        <v>91</v>
      </c>
      <c r="U98" s="594">
        <v>439</v>
      </c>
      <c r="V98" s="594">
        <v>504</v>
      </c>
      <c r="W98" s="594">
        <v>41</v>
      </c>
      <c r="X98" s="594">
        <v>0</v>
      </c>
      <c r="Y98" s="587">
        <f t="shared" si="4"/>
        <v>545</v>
      </c>
      <c r="Z98" s="594">
        <v>0</v>
      </c>
      <c r="AA98" s="594">
        <v>0</v>
      </c>
      <c r="AB98" s="587">
        <f t="shared" si="5"/>
        <v>545</v>
      </c>
      <c r="AC98" s="594" t="s">
        <v>1552</v>
      </c>
      <c r="AD98" s="594" t="s">
        <v>1553</v>
      </c>
      <c r="AE98" s="594" t="s">
        <v>1553</v>
      </c>
      <c r="AF98" s="608">
        <v>2.4700000000000002</v>
      </c>
      <c r="AG98" s="594"/>
      <c r="AH98" s="594" t="s">
        <v>1172</v>
      </c>
      <c r="AI98" s="594" t="s">
        <v>1554</v>
      </c>
      <c r="AJ98" s="597"/>
    </row>
    <row r="99" spans="1:36" s="598" customFormat="1" ht="58.5">
      <c r="A99" s="586">
        <v>93</v>
      </c>
      <c r="B99" s="591" t="s">
        <v>1169</v>
      </c>
      <c r="C99" s="609" t="s">
        <v>1555</v>
      </c>
      <c r="D99" s="607" t="s">
        <v>1556</v>
      </c>
      <c r="E99" s="594">
        <v>10</v>
      </c>
      <c r="F99" s="594">
        <v>1</v>
      </c>
      <c r="G99" s="594">
        <v>0</v>
      </c>
      <c r="H99" s="594">
        <v>0</v>
      </c>
      <c r="I99" s="594">
        <v>0</v>
      </c>
      <c r="J99" s="594">
        <v>12</v>
      </c>
      <c r="K99" s="594">
        <v>34</v>
      </c>
      <c r="L99" s="594">
        <v>0</v>
      </c>
      <c r="M99" s="594">
        <v>26</v>
      </c>
      <c r="N99" s="594">
        <v>0</v>
      </c>
      <c r="O99" s="594">
        <v>0</v>
      </c>
      <c r="P99" s="587">
        <f t="shared" si="3"/>
        <v>72</v>
      </c>
      <c r="Q99" s="594">
        <v>0</v>
      </c>
      <c r="R99" s="594">
        <v>12</v>
      </c>
      <c r="S99" s="594">
        <v>34</v>
      </c>
      <c r="T99" s="594">
        <v>0</v>
      </c>
      <c r="U99" s="594">
        <v>26</v>
      </c>
      <c r="V99" s="594">
        <v>57</v>
      </c>
      <c r="W99" s="594">
        <v>15</v>
      </c>
      <c r="X99" s="594">
        <v>0</v>
      </c>
      <c r="Y99" s="587">
        <f t="shared" si="4"/>
        <v>72</v>
      </c>
      <c r="Z99" s="594">
        <v>0</v>
      </c>
      <c r="AA99" s="594">
        <v>0</v>
      </c>
      <c r="AB99" s="587">
        <f t="shared" si="5"/>
        <v>72</v>
      </c>
      <c r="AC99" s="594" t="s">
        <v>1557</v>
      </c>
      <c r="AD99" s="594" t="s">
        <v>1558</v>
      </c>
      <c r="AE99" s="594" t="s">
        <v>1558</v>
      </c>
      <c r="AF99" s="608">
        <v>0.45</v>
      </c>
      <c r="AG99" s="594"/>
      <c r="AH99" s="594" t="s">
        <v>1172</v>
      </c>
      <c r="AI99" s="594" t="s">
        <v>1559</v>
      </c>
      <c r="AJ99" s="597"/>
    </row>
    <row r="100" spans="1:36" s="598" customFormat="1" ht="58.5">
      <c r="A100" s="582">
        <v>94</v>
      </c>
      <c r="B100" s="591" t="s">
        <v>1169</v>
      </c>
      <c r="C100" s="609" t="s">
        <v>1560</v>
      </c>
      <c r="D100" s="607" t="s">
        <v>1561</v>
      </c>
      <c r="E100" s="594">
        <v>10</v>
      </c>
      <c r="F100" s="594">
        <v>1</v>
      </c>
      <c r="G100" s="594">
        <v>0</v>
      </c>
      <c r="H100" s="594">
        <v>0</v>
      </c>
      <c r="I100" s="594">
        <v>0</v>
      </c>
      <c r="J100" s="594">
        <v>0</v>
      </c>
      <c r="K100" s="594">
        <v>18</v>
      </c>
      <c r="L100" s="594">
        <v>0</v>
      </c>
      <c r="M100" s="594">
        <v>5</v>
      </c>
      <c r="N100" s="594">
        <v>0</v>
      </c>
      <c r="O100" s="594">
        <v>0</v>
      </c>
      <c r="P100" s="587">
        <f t="shared" si="3"/>
        <v>23</v>
      </c>
      <c r="Q100" s="594">
        <v>0</v>
      </c>
      <c r="R100" s="594">
        <v>0</v>
      </c>
      <c r="S100" s="594">
        <v>18</v>
      </c>
      <c r="T100" s="594">
        <v>0</v>
      </c>
      <c r="U100" s="594">
        <v>5</v>
      </c>
      <c r="V100" s="594">
        <v>20</v>
      </c>
      <c r="W100" s="594">
        <v>3</v>
      </c>
      <c r="X100" s="594">
        <v>0</v>
      </c>
      <c r="Y100" s="587">
        <f t="shared" si="4"/>
        <v>23</v>
      </c>
      <c r="Z100" s="594">
        <v>0</v>
      </c>
      <c r="AA100" s="594">
        <v>0</v>
      </c>
      <c r="AB100" s="587">
        <f t="shared" si="5"/>
        <v>23</v>
      </c>
      <c r="AC100" s="594" t="s">
        <v>1562</v>
      </c>
      <c r="AD100" s="594" t="s">
        <v>1563</v>
      </c>
      <c r="AE100" s="594" t="s">
        <v>1563</v>
      </c>
      <c r="AF100" s="608">
        <v>0.18333333333333332</v>
      </c>
      <c r="AG100" s="594"/>
      <c r="AH100" s="594" t="s">
        <v>1172</v>
      </c>
      <c r="AI100" s="594" t="s">
        <v>1564</v>
      </c>
      <c r="AJ100" s="597"/>
    </row>
    <row r="101" spans="1:36" s="598" customFormat="1" ht="58.5">
      <c r="A101" s="586">
        <v>95</v>
      </c>
      <c r="B101" s="591" t="s">
        <v>1169</v>
      </c>
      <c r="C101" s="609" t="s">
        <v>1565</v>
      </c>
      <c r="D101" s="607" t="s">
        <v>1401</v>
      </c>
      <c r="E101" s="594">
        <v>10</v>
      </c>
      <c r="F101" s="594">
        <v>1</v>
      </c>
      <c r="G101" s="594">
        <v>0</v>
      </c>
      <c r="H101" s="594">
        <v>0</v>
      </c>
      <c r="I101" s="594">
        <v>0</v>
      </c>
      <c r="J101" s="594">
        <v>0</v>
      </c>
      <c r="K101" s="594">
        <v>0</v>
      </c>
      <c r="L101" s="594">
        <v>0</v>
      </c>
      <c r="M101" s="594">
        <v>56</v>
      </c>
      <c r="N101" s="594">
        <v>0</v>
      </c>
      <c r="O101" s="594">
        <v>0</v>
      </c>
      <c r="P101" s="587">
        <f t="shared" si="3"/>
        <v>56</v>
      </c>
      <c r="Q101" s="594">
        <v>0</v>
      </c>
      <c r="R101" s="594">
        <v>0</v>
      </c>
      <c r="S101" s="594">
        <v>0</v>
      </c>
      <c r="T101" s="594">
        <v>0</v>
      </c>
      <c r="U101" s="594">
        <v>56</v>
      </c>
      <c r="V101" s="594">
        <v>41</v>
      </c>
      <c r="W101" s="594">
        <v>14</v>
      </c>
      <c r="X101" s="594">
        <v>1</v>
      </c>
      <c r="Y101" s="587">
        <f t="shared" si="4"/>
        <v>56</v>
      </c>
      <c r="Z101" s="594">
        <v>0</v>
      </c>
      <c r="AA101" s="594">
        <v>0</v>
      </c>
      <c r="AB101" s="587">
        <f t="shared" si="5"/>
        <v>56</v>
      </c>
      <c r="AC101" s="594" t="s">
        <v>1566</v>
      </c>
      <c r="AD101" s="594" t="s">
        <v>1567</v>
      </c>
      <c r="AE101" s="594" t="s">
        <v>1567</v>
      </c>
      <c r="AF101" s="608">
        <v>0.93333333333333335</v>
      </c>
      <c r="AG101" s="594"/>
      <c r="AH101" s="594" t="s">
        <v>1172</v>
      </c>
      <c r="AI101" s="594" t="s">
        <v>1568</v>
      </c>
      <c r="AJ101" s="597"/>
    </row>
    <row r="102" spans="1:36" s="598" customFormat="1" ht="58.5">
      <c r="A102" s="586">
        <v>96</v>
      </c>
      <c r="B102" s="591" t="s">
        <v>1169</v>
      </c>
      <c r="C102" s="609" t="s">
        <v>1569</v>
      </c>
      <c r="D102" s="607" t="s">
        <v>1570</v>
      </c>
      <c r="E102" s="594">
        <v>10</v>
      </c>
      <c r="F102" s="594">
        <v>1</v>
      </c>
      <c r="G102" s="594">
        <v>0</v>
      </c>
      <c r="H102" s="594">
        <v>0</v>
      </c>
      <c r="I102" s="594">
        <v>0</v>
      </c>
      <c r="J102" s="594">
        <v>0</v>
      </c>
      <c r="K102" s="594">
        <v>0</v>
      </c>
      <c r="L102" s="594">
        <v>2</v>
      </c>
      <c r="M102" s="594">
        <v>2</v>
      </c>
      <c r="N102" s="595">
        <v>0</v>
      </c>
      <c r="O102" s="595">
        <v>0</v>
      </c>
      <c r="P102" s="587">
        <f t="shared" si="3"/>
        <v>4</v>
      </c>
      <c r="Q102" s="594">
        <v>0</v>
      </c>
      <c r="R102" s="594">
        <v>0</v>
      </c>
      <c r="S102" s="594">
        <v>0</v>
      </c>
      <c r="T102" s="594">
        <v>2</v>
      </c>
      <c r="U102" s="594">
        <v>2</v>
      </c>
      <c r="V102" s="594">
        <v>1</v>
      </c>
      <c r="W102" s="594">
        <v>3</v>
      </c>
      <c r="X102" s="594">
        <v>0</v>
      </c>
      <c r="Y102" s="587">
        <f t="shared" si="4"/>
        <v>4</v>
      </c>
      <c r="Z102" s="594">
        <v>0</v>
      </c>
      <c r="AA102" s="594">
        <v>0</v>
      </c>
      <c r="AB102" s="587">
        <f t="shared" si="5"/>
        <v>4</v>
      </c>
      <c r="AC102" s="594" t="s">
        <v>1571</v>
      </c>
      <c r="AD102" s="594" t="s">
        <v>1572</v>
      </c>
      <c r="AE102" s="594" t="s">
        <v>1572</v>
      </c>
      <c r="AF102" s="608">
        <v>0.6333333333333333</v>
      </c>
      <c r="AG102" s="594"/>
      <c r="AH102" s="594" t="s">
        <v>1172</v>
      </c>
      <c r="AI102" s="594" t="s">
        <v>1573</v>
      </c>
      <c r="AJ102" s="597"/>
    </row>
    <row r="103" spans="1:36" s="598" customFormat="1" ht="58.5">
      <c r="A103" s="582">
        <v>97</v>
      </c>
      <c r="B103" s="591" t="s">
        <v>1169</v>
      </c>
      <c r="C103" s="609" t="s">
        <v>1574</v>
      </c>
      <c r="D103" s="607" t="s">
        <v>1213</v>
      </c>
      <c r="E103" s="594">
        <v>10</v>
      </c>
      <c r="F103" s="594">
        <v>0</v>
      </c>
      <c r="G103" s="594">
        <v>0</v>
      </c>
      <c r="H103" s="594">
        <v>0</v>
      </c>
      <c r="I103" s="595">
        <v>0</v>
      </c>
      <c r="J103" s="594">
        <v>0</v>
      </c>
      <c r="K103" s="594">
        <v>0</v>
      </c>
      <c r="L103" s="594">
        <v>2</v>
      </c>
      <c r="M103" s="594">
        <v>785</v>
      </c>
      <c r="N103" s="595">
        <v>0</v>
      </c>
      <c r="O103" s="595">
        <v>0</v>
      </c>
      <c r="P103" s="587">
        <f t="shared" si="3"/>
        <v>787</v>
      </c>
      <c r="Q103" s="594">
        <v>0</v>
      </c>
      <c r="R103" s="594">
        <v>0</v>
      </c>
      <c r="S103" s="594">
        <v>0</v>
      </c>
      <c r="T103" s="594">
        <v>2</v>
      </c>
      <c r="U103" s="594">
        <v>787</v>
      </c>
      <c r="V103" s="594">
        <v>787</v>
      </c>
      <c r="W103" s="594">
        <v>2</v>
      </c>
      <c r="X103" s="594">
        <v>0</v>
      </c>
      <c r="Y103" s="587">
        <f t="shared" si="4"/>
        <v>789</v>
      </c>
      <c r="Z103" s="594">
        <v>0</v>
      </c>
      <c r="AA103" s="594">
        <v>0</v>
      </c>
      <c r="AB103" s="587">
        <f t="shared" si="5"/>
        <v>789</v>
      </c>
      <c r="AC103" s="594" t="s">
        <v>1575</v>
      </c>
      <c r="AD103" s="596">
        <v>41866.131944444445</v>
      </c>
      <c r="AE103" s="596">
        <v>41866.131944444445</v>
      </c>
      <c r="AF103" s="608">
        <v>4.2</v>
      </c>
      <c r="AG103" s="594"/>
      <c r="AH103" s="594" t="s">
        <v>1172</v>
      </c>
      <c r="AI103" s="594" t="s">
        <v>1576</v>
      </c>
      <c r="AJ103" s="597"/>
    </row>
    <row r="104" spans="1:36" s="598" customFormat="1" ht="58.5">
      <c r="A104" s="586">
        <v>98</v>
      </c>
      <c r="B104" s="591" t="s">
        <v>1169</v>
      </c>
      <c r="C104" s="609" t="s">
        <v>1577</v>
      </c>
      <c r="D104" s="607" t="s">
        <v>1309</v>
      </c>
      <c r="E104" s="594">
        <v>10</v>
      </c>
      <c r="F104" s="594">
        <v>1</v>
      </c>
      <c r="G104" s="594">
        <v>0</v>
      </c>
      <c r="H104" s="594">
        <v>0</v>
      </c>
      <c r="I104" s="594">
        <v>0</v>
      </c>
      <c r="J104" s="594">
        <v>0</v>
      </c>
      <c r="K104" s="594">
        <v>0</v>
      </c>
      <c r="L104" s="594">
        <v>47</v>
      </c>
      <c r="M104" s="594">
        <v>92</v>
      </c>
      <c r="N104" s="594">
        <v>0</v>
      </c>
      <c r="O104" s="594">
        <v>0</v>
      </c>
      <c r="P104" s="587">
        <f t="shared" si="3"/>
        <v>139</v>
      </c>
      <c r="Q104" s="594">
        <v>0</v>
      </c>
      <c r="R104" s="594">
        <v>0</v>
      </c>
      <c r="S104" s="594">
        <v>0</v>
      </c>
      <c r="T104" s="594">
        <v>47</v>
      </c>
      <c r="U104" s="594">
        <v>92</v>
      </c>
      <c r="V104" s="594">
        <v>133</v>
      </c>
      <c r="W104" s="594">
        <v>6</v>
      </c>
      <c r="X104" s="594">
        <v>0</v>
      </c>
      <c r="Y104" s="587">
        <f t="shared" si="4"/>
        <v>139</v>
      </c>
      <c r="Z104" s="594">
        <v>0</v>
      </c>
      <c r="AA104" s="594">
        <v>0</v>
      </c>
      <c r="AB104" s="587">
        <f t="shared" si="5"/>
        <v>139</v>
      </c>
      <c r="AC104" s="594" t="s">
        <v>1578</v>
      </c>
      <c r="AD104" s="596">
        <v>41866.548611111109</v>
      </c>
      <c r="AE104" s="596">
        <v>41866.034722222219</v>
      </c>
      <c r="AF104" s="608">
        <v>1.82</v>
      </c>
      <c r="AG104" s="594"/>
      <c r="AH104" s="594" t="s">
        <v>1172</v>
      </c>
      <c r="AI104" s="594" t="s">
        <v>1579</v>
      </c>
      <c r="AJ104" s="597"/>
    </row>
    <row r="105" spans="1:36" s="598" customFormat="1" ht="58.5">
      <c r="A105" s="586">
        <v>99</v>
      </c>
      <c r="B105" s="591" t="s">
        <v>1169</v>
      </c>
      <c r="C105" s="609" t="s">
        <v>1580</v>
      </c>
      <c r="D105" s="607" t="s">
        <v>1581</v>
      </c>
      <c r="E105" s="594">
        <v>10</v>
      </c>
      <c r="F105" s="595">
        <v>1</v>
      </c>
      <c r="G105" s="594">
        <v>0</v>
      </c>
      <c r="H105" s="594">
        <v>0</v>
      </c>
      <c r="I105" s="595">
        <v>0</v>
      </c>
      <c r="J105" s="594">
        <v>0</v>
      </c>
      <c r="K105" s="594">
        <v>4</v>
      </c>
      <c r="L105" s="594">
        <v>0</v>
      </c>
      <c r="M105" s="594">
        <v>1044</v>
      </c>
      <c r="N105" s="594">
        <v>0</v>
      </c>
      <c r="O105" s="594">
        <v>0</v>
      </c>
      <c r="P105" s="587">
        <f t="shared" si="3"/>
        <v>1048</v>
      </c>
      <c r="Q105" s="594">
        <v>0</v>
      </c>
      <c r="R105" s="594">
        <v>0</v>
      </c>
      <c r="S105" s="594">
        <v>4</v>
      </c>
      <c r="T105" s="594">
        <v>0</v>
      </c>
      <c r="U105" s="594">
        <v>1044</v>
      </c>
      <c r="V105" s="594">
        <v>1044</v>
      </c>
      <c r="W105" s="594">
        <v>4</v>
      </c>
      <c r="X105" s="594">
        <v>0</v>
      </c>
      <c r="Y105" s="587">
        <f t="shared" si="4"/>
        <v>1048</v>
      </c>
      <c r="Z105" s="594">
        <v>0</v>
      </c>
      <c r="AA105" s="594">
        <v>0</v>
      </c>
      <c r="AB105" s="587">
        <f t="shared" si="5"/>
        <v>1048</v>
      </c>
      <c r="AC105" s="594" t="s">
        <v>1582</v>
      </c>
      <c r="AD105" s="594" t="s">
        <v>1583</v>
      </c>
      <c r="AE105" s="594" t="s">
        <v>1583</v>
      </c>
      <c r="AF105" s="608">
        <v>2.33</v>
      </c>
      <c r="AG105" s="594"/>
      <c r="AH105" s="594" t="s">
        <v>1172</v>
      </c>
      <c r="AI105" s="594" t="s">
        <v>1584</v>
      </c>
      <c r="AJ105" s="597"/>
    </row>
    <row r="106" spans="1:36" s="598" customFormat="1" ht="58.5">
      <c r="A106" s="582">
        <v>100</v>
      </c>
      <c r="B106" s="591" t="s">
        <v>1169</v>
      </c>
      <c r="C106" s="609" t="s">
        <v>1585</v>
      </c>
      <c r="D106" s="607" t="s">
        <v>1586</v>
      </c>
      <c r="E106" s="594">
        <v>10</v>
      </c>
      <c r="F106" s="594">
        <v>1</v>
      </c>
      <c r="G106" s="594">
        <v>0</v>
      </c>
      <c r="H106" s="594">
        <v>0</v>
      </c>
      <c r="I106" s="594">
        <v>0</v>
      </c>
      <c r="J106" s="594">
        <v>2</v>
      </c>
      <c r="K106" s="594">
        <v>0</v>
      </c>
      <c r="L106" s="594">
        <v>0</v>
      </c>
      <c r="M106" s="594">
        <v>0</v>
      </c>
      <c r="N106" s="594">
        <v>0</v>
      </c>
      <c r="O106" s="594">
        <v>0</v>
      </c>
      <c r="P106" s="587">
        <f t="shared" si="3"/>
        <v>2</v>
      </c>
      <c r="Q106" s="594">
        <v>0</v>
      </c>
      <c r="R106" s="594">
        <v>2</v>
      </c>
      <c r="S106" s="594">
        <v>0</v>
      </c>
      <c r="T106" s="594">
        <v>0</v>
      </c>
      <c r="U106" s="594">
        <v>0</v>
      </c>
      <c r="V106" s="594">
        <v>0</v>
      </c>
      <c r="W106" s="594">
        <v>0</v>
      </c>
      <c r="X106" s="594">
        <v>2</v>
      </c>
      <c r="Y106" s="587">
        <f t="shared" si="4"/>
        <v>2</v>
      </c>
      <c r="Z106" s="594">
        <v>0</v>
      </c>
      <c r="AA106" s="594">
        <v>0</v>
      </c>
      <c r="AB106" s="587">
        <f t="shared" si="5"/>
        <v>2</v>
      </c>
      <c r="AC106" s="594" t="s">
        <v>1587</v>
      </c>
      <c r="AD106" s="594" t="s">
        <v>1588</v>
      </c>
      <c r="AE106" s="594" t="s">
        <v>1588</v>
      </c>
      <c r="AF106" s="608">
        <v>0.91666666666666663</v>
      </c>
      <c r="AG106" s="594"/>
      <c r="AH106" s="594" t="s">
        <v>1172</v>
      </c>
      <c r="AI106" s="594" t="s">
        <v>1589</v>
      </c>
      <c r="AJ106" s="597"/>
    </row>
    <row r="107" spans="1:36" s="598" customFormat="1" ht="58.5">
      <c r="A107" s="586">
        <v>101</v>
      </c>
      <c r="B107" s="591" t="s">
        <v>1169</v>
      </c>
      <c r="C107" s="609" t="s">
        <v>1590</v>
      </c>
      <c r="D107" s="607" t="s">
        <v>1591</v>
      </c>
      <c r="E107" s="594">
        <v>10</v>
      </c>
      <c r="F107" s="594">
        <v>1</v>
      </c>
      <c r="G107" s="594">
        <v>0</v>
      </c>
      <c r="H107" s="594">
        <v>0</v>
      </c>
      <c r="I107" s="595">
        <v>0</v>
      </c>
      <c r="J107" s="594">
        <v>0</v>
      </c>
      <c r="K107" s="594">
        <v>0</v>
      </c>
      <c r="L107" s="594">
        <v>0</v>
      </c>
      <c r="M107" s="594">
        <v>125</v>
      </c>
      <c r="N107" s="595">
        <v>0</v>
      </c>
      <c r="O107" s="595">
        <v>0</v>
      </c>
      <c r="P107" s="587">
        <f t="shared" si="3"/>
        <v>125</v>
      </c>
      <c r="Q107" s="594">
        <v>0</v>
      </c>
      <c r="R107" s="594">
        <v>0</v>
      </c>
      <c r="S107" s="594">
        <v>0</v>
      </c>
      <c r="T107" s="594">
        <v>0</v>
      </c>
      <c r="U107" s="594">
        <v>125</v>
      </c>
      <c r="V107" s="594">
        <v>125</v>
      </c>
      <c r="W107" s="594">
        <v>0</v>
      </c>
      <c r="X107" s="594">
        <v>0</v>
      </c>
      <c r="Y107" s="587">
        <f t="shared" si="4"/>
        <v>125</v>
      </c>
      <c r="Z107" s="594">
        <v>0</v>
      </c>
      <c r="AA107" s="594">
        <v>0</v>
      </c>
      <c r="AB107" s="587">
        <f t="shared" si="5"/>
        <v>125</v>
      </c>
      <c r="AC107" s="594" t="s">
        <v>1592</v>
      </c>
      <c r="AD107" s="594" t="s">
        <v>1593</v>
      </c>
      <c r="AE107" s="594" t="s">
        <v>1593</v>
      </c>
      <c r="AF107" s="608">
        <v>0.05</v>
      </c>
      <c r="AG107" s="594"/>
      <c r="AH107" s="594" t="s">
        <v>1172</v>
      </c>
      <c r="AI107" s="594" t="s">
        <v>1594</v>
      </c>
      <c r="AJ107" s="597"/>
    </row>
    <row r="108" spans="1:36" s="598" customFormat="1" ht="58.5">
      <c r="A108" s="586">
        <v>102</v>
      </c>
      <c r="B108" s="591" t="s">
        <v>1169</v>
      </c>
      <c r="C108" s="609" t="s">
        <v>1595</v>
      </c>
      <c r="D108" s="607" t="s">
        <v>1519</v>
      </c>
      <c r="E108" s="594">
        <v>10</v>
      </c>
      <c r="F108" s="594">
        <v>1</v>
      </c>
      <c r="G108" s="594">
        <v>0</v>
      </c>
      <c r="H108" s="594">
        <v>0</v>
      </c>
      <c r="I108" s="594">
        <v>0</v>
      </c>
      <c r="J108" s="594">
        <v>0</v>
      </c>
      <c r="K108" s="594">
        <v>18</v>
      </c>
      <c r="L108" s="594">
        <v>0</v>
      </c>
      <c r="M108" s="594">
        <v>393</v>
      </c>
      <c r="N108" s="594">
        <v>0</v>
      </c>
      <c r="O108" s="594">
        <v>0</v>
      </c>
      <c r="P108" s="587">
        <f t="shared" si="3"/>
        <v>411</v>
      </c>
      <c r="Q108" s="594">
        <v>0</v>
      </c>
      <c r="R108" s="594">
        <v>0</v>
      </c>
      <c r="S108" s="594">
        <v>18</v>
      </c>
      <c r="T108" s="594">
        <v>0</v>
      </c>
      <c r="U108" s="594">
        <v>393</v>
      </c>
      <c r="V108" s="594">
        <v>402</v>
      </c>
      <c r="W108" s="594">
        <v>7</v>
      </c>
      <c r="X108" s="594">
        <v>2</v>
      </c>
      <c r="Y108" s="587">
        <f t="shared" si="4"/>
        <v>411</v>
      </c>
      <c r="Z108" s="594">
        <v>0</v>
      </c>
      <c r="AA108" s="594">
        <v>0</v>
      </c>
      <c r="AB108" s="587">
        <f t="shared" si="5"/>
        <v>411</v>
      </c>
      <c r="AC108" s="594" t="s">
        <v>1596</v>
      </c>
      <c r="AD108" s="596">
        <v>41866.039583333331</v>
      </c>
      <c r="AE108" s="596">
        <v>41866.039583333331</v>
      </c>
      <c r="AF108" s="608">
        <v>1.73</v>
      </c>
      <c r="AG108" s="594"/>
      <c r="AH108" s="594" t="s">
        <v>1172</v>
      </c>
      <c r="AI108" s="594" t="s">
        <v>1597</v>
      </c>
      <c r="AJ108" s="597"/>
    </row>
    <row r="109" spans="1:36" s="598" customFormat="1" ht="58.5">
      <c r="A109" s="582">
        <v>103</v>
      </c>
      <c r="B109" s="591" t="s">
        <v>1169</v>
      </c>
      <c r="C109" s="609" t="s">
        <v>1598</v>
      </c>
      <c r="D109" s="607" t="s">
        <v>1473</v>
      </c>
      <c r="E109" s="594">
        <v>10</v>
      </c>
      <c r="F109" s="594">
        <v>1</v>
      </c>
      <c r="G109" s="594">
        <v>0</v>
      </c>
      <c r="H109" s="594">
        <v>0</v>
      </c>
      <c r="I109" s="594">
        <v>0</v>
      </c>
      <c r="J109" s="594">
        <v>0</v>
      </c>
      <c r="K109" s="594">
        <v>0</v>
      </c>
      <c r="L109" s="594">
        <v>0</v>
      </c>
      <c r="M109" s="594">
        <v>204</v>
      </c>
      <c r="N109" s="594">
        <v>0</v>
      </c>
      <c r="O109" s="594">
        <v>0</v>
      </c>
      <c r="P109" s="587">
        <f t="shared" si="3"/>
        <v>204</v>
      </c>
      <c r="Q109" s="594">
        <v>0</v>
      </c>
      <c r="R109" s="594">
        <v>0</v>
      </c>
      <c r="S109" s="594">
        <v>0</v>
      </c>
      <c r="T109" s="594">
        <v>0</v>
      </c>
      <c r="U109" s="594">
        <v>204</v>
      </c>
      <c r="V109" s="594">
        <v>204</v>
      </c>
      <c r="W109" s="594">
        <v>0</v>
      </c>
      <c r="X109" s="594">
        <v>0</v>
      </c>
      <c r="Y109" s="587">
        <f t="shared" si="4"/>
        <v>204</v>
      </c>
      <c r="Z109" s="594">
        <v>0</v>
      </c>
      <c r="AA109" s="594">
        <v>0</v>
      </c>
      <c r="AB109" s="587">
        <f t="shared" si="5"/>
        <v>204</v>
      </c>
      <c r="AC109" s="594" t="s">
        <v>1599</v>
      </c>
      <c r="AD109" s="594" t="s">
        <v>1600</v>
      </c>
      <c r="AE109" s="594" t="s">
        <v>1600</v>
      </c>
      <c r="AF109" s="608">
        <v>0.8666666666666667</v>
      </c>
      <c r="AG109" s="594"/>
      <c r="AH109" s="594" t="s">
        <v>1172</v>
      </c>
      <c r="AI109" s="594" t="s">
        <v>1601</v>
      </c>
      <c r="AJ109" s="597"/>
    </row>
    <row r="110" spans="1:36" s="598" customFormat="1" ht="58.5">
      <c r="A110" s="586">
        <v>104</v>
      </c>
      <c r="B110" s="591" t="s">
        <v>1169</v>
      </c>
      <c r="C110" s="609" t="s">
        <v>1602</v>
      </c>
      <c r="D110" s="607" t="s">
        <v>1603</v>
      </c>
      <c r="E110" s="594">
        <v>10</v>
      </c>
      <c r="F110" s="594">
        <v>1</v>
      </c>
      <c r="G110" s="594">
        <v>0</v>
      </c>
      <c r="H110" s="594">
        <v>0</v>
      </c>
      <c r="I110" s="594">
        <v>0</v>
      </c>
      <c r="J110" s="594">
        <v>0</v>
      </c>
      <c r="K110" s="594">
        <v>1</v>
      </c>
      <c r="L110" s="594">
        <v>0</v>
      </c>
      <c r="M110" s="594">
        <v>98</v>
      </c>
      <c r="N110" s="594">
        <v>0</v>
      </c>
      <c r="O110" s="594">
        <v>0</v>
      </c>
      <c r="P110" s="587">
        <f t="shared" si="3"/>
        <v>99</v>
      </c>
      <c r="Q110" s="594">
        <v>0</v>
      </c>
      <c r="R110" s="594">
        <v>0</v>
      </c>
      <c r="S110" s="594">
        <v>1</v>
      </c>
      <c r="T110" s="594">
        <v>0</v>
      </c>
      <c r="U110" s="594">
        <v>98</v>
      </c>
      <c r="V110" s="594">
        <v>99</v>
      </c>
      <c r="W110" s="594">
        <v>0</v>
      </c>
      <c r="X110" s="594">
        <v>0</v>
      </c>
      <c r="Y110" s="587">
        <f t="shared" si="4"/>
        <v>99</v>
      </c>
      <c r="Z110" s="594">
        <v>0</v>
      </c>
      <c r="AA110" s="594">
        <v>0</v>
      </c>
      <c r="AB110" s="587">
        <f t="shared" si="5"/>
        <v>99</v>
      </c>
      <c r="AC110" s="594" t="s">
        <v>1604</v>
      </c>
      <c r="AD110" s="594" t="s">
        <v>1605</v>
      </c>
      <c r="AE110" s="594" t="s">
        <v>1605</v>
      </c>
      <c r="AF110" s="608">
        <v>3.3333333333333333E-2</v>
      </c>
      <c r="AG110" s="594"/>
      <c r="AH110" s="594" t="s">
        <v>1172</v>
      </c>
      <c r="AI110" s="594" t="s">
        <v>1606</v>
      </c>
      <c r="AJ110" s="597"/>
    </row>
    <row r="111" spans="1:36" s="598" customFormat="1" ht="58.5">
      <c r="A111" s="586">
        <v>105</v>
      </c>
      <c r="B111" s="591" t="s">
        <v>1169</v>
      </c>
      <c r="C111" s="609" t="s">
        <v>1590</v>
      </c>
      <c r="D111" s="607" t="s">
        <v>1591</v>
      </c>
      <c r="E111" s="594">
        <v>10</v>
      </c>
      <c r="F111" s="594">
        <v>1</v>
      </c>
      <c r="G111" s="594">
        <v>0</v>
      </c>
      <c r="H111" s="594">
        <v>0</v>
      </c>
      <c r="I111" s="595">
        <v>0</v>
      </c>
      <c r="J111" s="594">
        <v>0</v>
      </c>
      <c r="K111" s="594">
        <v>0</v>
      </c>
      <c r="L111" s="594">
        <v>0</v>
      </c>
      <c r="M111" s="594">
        <v>125</v>
      </c>
      <c r="N111" s="595">
        <v>0</v>
      </c>
      <c r="O111" s="595">
        <v>0</v>
      </c>
      <c r="P111" s="587">
        <f t="shared" si="3"/>
        <v>125</v>
      </c>
      <c r="Q111" s="594">
        <v>0</v>
      </c>
      <c r="R111" s="594">
        <v>0</v>
      </c>
      <c r="S111" s="594">
        <v>0</v>
      </c>
      <c r="T111" s="594">
        <v>0</v>
      </c>
      <c r="U111" s="594">
        <v>125</v>
      </c>
      <c r="V111" s="594">
        <v>125</v>
      </c>
      <c r="W111" s="594">
        <v>0</v>
      </c>
      <c r="X111" s="594">
        <v>0</v>
      </c>
      <c r="Y111" s="587">
        <f t="shared" si="4"/>
        <v>125</v>
      </c>
      <c r="Z111" s="594">
        <v>0</v>
      </c>
      <c r="AA111" s="594">
        <v>0</v>
      </c>
      <c r="AB111" s="587">
        <f t="shared" si="5"/>
        <v>125</v>
      </c>
      <c r="AC111" s="594" t="s">
        <v>1607</v>
      </c>
      <c r="AD111" s="594" t="s">
        <v>1608</v>
      </c>
      <c r="AE111" s="594" t="s">
        <v>1608</v>
      </c>
      <c r="AF111" s="608">
        <v>0.23333333333333334</v>
      </c>
      <c r="AG111" s="594"/>
      <c r="AH111" s="594" t="s">
        <v>1172</v>
      </c>
      <c r="AI111" s="594" t="s">
        <v>1609</v>
      </c>
      <c r="AJ111" s="597"/>
    </row>
    <row r="112" spans="1:36" s="598" customFormat="1" ht="58.5">
      <c r="A112" s="582">
        <v>106</v>
      </c>
      <c r="B112" s="591" t="s">
        <v>1169</v>
      </c>
      <c r="C112" s="606" t="s">
        <v>1610</v>
      </c>
      <c r="D112" s="607" t="s">
        <v>1611</v>
      </c>
      <c r="E112" s="594">
        <v>10</v>
      </c>
      <c r="F112" s="594">
        <v>0</v>
      </c>
      <c r="G112" s="594">
        <v>0</v>
      </c>
      <c r="H112" s="594">
        <v>0</v>
      </c>
      <c r="I112" s="594">
        <v>0</v>
      </c>
      <c r="J112" s="594">
        <v>12</v>
      </c>
      <c r="K112" s="594">
        <v>18</v>
      </c>
      <c r="L112" s="594">
        <v>0</v>
      </c>
      <c r="M112" s="594">
        <v>177</v>
      </c>
      <c r="N112" s="594">
        <v>0</v>
      </c>
      <c r="O112" s="594">
        <v>0</v>
      </c>
      <c r="P112" s="587">
        <f t="shared" si="3"/>
        <v>207</v>
      </c>
      <c r="Q112" s="594">
        <v>0</v>
      </c>
      <c r="R112" s="594">
        <v>12</v>
      </c>
      <c r="S112" s="594">
        <v>18</v>
      </c>
      <c r="T112" s="594">
        <v>0</v>
      </c>
      <c r="U112" s="594">
        <v>177</v>
      </c>
      <c r="V112" s="594">
        <v>205</v>
      </c>
      <c r="W112" s="594">
        <v>2</v>
      </c>
      <c r="X112" s="594">
        <v>0</v>
      </c>
      <c r="Y112" s="587">
        <f t="shared" si="4"/>
        <v>207</v>
      </c>
      <c r="Z112" s="594">
        <v>0</v>
      </c>
      <c r="AA112" s="594">
        <v>0</v>
      </c>
      <c r="AB112" s="587">
        <f t="shared" si="5"/>
        <v>207</v>
      </c>
      <c r="AC112" s="594" t="s">
        <v>1612</v>
      </c>
      <c r="AD112" s="594" t="s">
        <v>1613</v>
      </c>
      <c r="AE112" s="594" t="s">
        <v>1613</v>
      </c>
      <c r="AF112" s="608">
        <v>0.96666666666666667</v>
      </c>
      <c r="AG112" s="594"/>
      <c r="AH112" s="594" t="s">
        <v>1172</v>
      </c>
      <c r="AI112" s="594" t="s">
        <v>1614</v>
      </c>
      <c r="AJ112" s="597"/>
    </row>
    <row r="113" spans="1:36" s="598" customFormat="1" ht="58.5">
      <c r="A113" s="586">
        <v>107</v>
      </c>
      <c r="B113" s="591" t="s">
        <v>1169</v>
      </c>
      <c r="C113" s="609" t="s">
        <v>1615</v>
      </c>
      <c r="D113" s="607" t="s">
        <v>1616</v>
      </c>
      <c r="E113" s="594">
        <v>10</v>
      </c>
      <c r="F113" s="594">
        <v>1</v>
      </c>
      <c r="G113" s="594">
        <v>0</v>
      </c>
      <c r="H113" s="594">
        <v>0</v>
      </c>
      <c r="I113" s="594">
        <v>0</v>
      </c>
      <c r="J113" s="594">
        <v>0</v>
      </c>
      <c r="K113" s="594">
        <v>62</v>
      </c>
      <c r="L113" s="594">
        <v>0</v>
      </c>
      <c r="M113" s="594">
        <v>250</v>
      </c>
      <c r="N113" s="595">
        <v>0</v>
      </c>
      <c r="O113" s="595">
        <v>0</v>
      </c>
      <c r="P113" s="587">
        <f t="shared" si="3"/>
        <v>312</v>
      </c>
      <c r="Q113" s="594">
        <v>0</v>
      </c>
      <c r="R113" s="594">
        <v>0</v>
      </c>
      <c r="S113" s="594">
        <v>62</v>
      </c>
      <c r="T113" s="594">
        <v>0</v>
      </c>
      <c r="U113" s="594">
        <v>250</v>
      </c>
      <c r="V113" s="594">
        <v>296</v>
      </c>
      <c r="W113" s="594">
        <v>16</v>
      </c>
      <c r="X113" s="594">
        <v>0</v>
      </c>
      <c r="Y113" s="587">
        <f t="shared" si="4"/>
        <v>312</v>
      </c>
      <c r="Z113" s="594">
        <v>0</v>
      </c>
      <c r="AA113" s="594">
        <v>0</v>
      </c>
      <c r="AB113" s="587">
        <f t="shared" si="5"/>
        <v>312</v>
      </c>
      <c r="AC113" s="594" t="s">
        <v>1617</v>
      </c>
      <c r="AD113" s="594" t="s">
        <v>1618</v>
      </c>
      <c r="AE113" s="594" t="s">
        <v>1618</v>
      </c>
      <c r="AF113" s="608">
        <v>0.9</v>
      </c>
      <c r="AG113" s="594"/>
      <c r="AH113" s="594" t="s">
        <v>1172</v>
      </c>
      <c r="AI113" s="594" t="s">
        <v>1619</v>
      </c>
      <c r="AJ113" s="597"/>
    </row>
    <row r="114" spans="1:36" s="598" customFormat="1" ht="58.5">
      <c r="A114" s="586">
        <v>108</v>
      </c>
      <c r="B114" s="591" t="s">
        <v>1169</v>
      </c>
      <c r="C114" s="609" t="s">
        <v>1620</v>
      </c>
      <c r="D114" s="607" t="s">
        <v>1216</v>
      </c>
      <c r="E114" s="594">
        <v>10</v>
      </c>
      <c r="F114" s="594">
        <v>1</v>
      </c>
      <c r="G114" s="594">
        <v>0</v>
      </c>
      <c r="H114" s="594">
        <v>0</v>
      </c>
      <c r="I114" s="594">
        <v>0</v>
      </c>
      <c r="J114" s="594">
        <v>0</v>
      </c>
      <c r="K114" s="594">
        <v>31</v>
      </c>
      <c r="L114" s="594">
        <v>0</v>
      </c>
      <c r="M114" s="594">
        <v>12</v>
      </c>
      <c r="N114" s="594">
        <v>0</v>
      </c>
      <c r="O114" s="594">
        <v>0</v>
      </c>
      <c r="P114" s="587">
        <f t="shared" si="3"/>
        <v>43</v>
      </c>
      <c r="Q114" s="594">
        <v>0</v>
      </c>
      <c r="R114" s="594">
        <v>0</v>
      </c>
      <c r="S114" s="594">
        <v>31</v>
      </c>
      <c r="T114" s="594">
        <v>0</v>
      </c>
      <c r="U114" s="594">
        <v>12</v>
      </c>
      <c r="V114" s="594">
        <v>12</v>
      </c>
      <c r="W114" s="594">
        <v>31</v>
      </c>
      <c r="X114" s="594">
        <v>0</v>
      </c>
      <c r="Y114" s="587">
        <f t="shared" si="4"/>
        <v>43</v>
      </c>
      <c r="Z114" s="594">
        <v>0</v>
      </c>
      <c r="AA114" s="594">
        <v>0</v>
      </c>
      <c r="AB114" s="587">
        <f t="shared" si="5"/>
        <v>43</v>
      </c>
      <c r="AC114" s="594" t="s">
        <v>1621</v>
      </c>
      <c r="AD114" s="594" t="s">
        <v>1622</v>
      </c>
      <c r="AE114" s="594" t="s">
        <v>1622</v>
      </c>
      <c r="AF114" s="608">
        <v>0.8</v>
      </c>
      <c r="AG114" s="594"/>
      <c r="AH114" s="594" t="s">
        <v>1172</v>
      </c>
      <c r="AI114" s="594" t="s">
        <v>1623</v>
      </c>
      <c r="AJ114" s="597"/>
    </row>
    <row r="115" spans="1:36" s="598" customFormat="1" ht="58.5">
      <c r="A115" s="582">
        <v>109</v>
      </c>
      <c r="B115" s="591" t="s">
        <v>1169</v>
      </c>
      <c r="C115" s="609" t="s">
        <v>1624</v>
      </c>
      <c r="D115" s="607" t="s">
        <v>1519</v>
      </c>
      <c r="E115" s="594">
        <v>10</v>
      </c>
      <c r="F115" s="594">
        <v>1</v>
      </c>
      <c r="G115" s="594">
        <v>0</v>
      </c>
      <c r="H115" s="594">
        <v>0</v>
      </c>
      <c r="I115" s="594">
        <v>0</v>
      </c>
      <c r="J115" s="594">
        <v>0</v>
      </c>
      <c r="K115" s="594">
        <v>18</v>
      </c>
      <c r="L115" s="594">
        <v>0</v>
      </c>
      <c r="M115" s="594">
        <v>393</v>
      </c>
      <c r="N115" s="594">
        <v>0</v>
      </c>
      <c r="O115" s="594">
        <v>0</v>
      </c>
      <c r="P115" s="587">
        <f t="shared" si="3"/>
        <v>411</v>
      </c>
      <c r="Q115" s="594">
        <v>0</v>
      </c>
      <c r="R115" s="594">
        <v>0</v>
      </c>
      <c r="S115" s="594">
        <v>18</v>
      </c>
      <c r="T115" s="594">
        <v>0</v>
      </c>
      <c r="U115" s="594">
        <v>393</v>
      </c>
      <c r="V115" s="594">
        <v>402</v>
      </c>
      <c r="W115" s="594">
        <v>7</v>
      </c>
      <c r="X115" s="594">
        <v>2</v>
      </c>
      <c r="Y115" s="587">
        <f t="shared" si="4"/>
        <v>411</v>
      </c>
      <c r="Z115" s="594">
        <v>0</v>
      </c>
      <c r="AA115" s="594">
        <v>0</v>
      </c>
      <c r="AB115" s="587">
        <f t="shared" si="5"/>
        <v>411</v>
      </c>
      <c r="AC115" s="594" t="s">
        <v>1625</v>
      </c>
      <c r="AD115" s="594" t="s">
        <v>1626</v>
      </c>
      <c r="AE115" s="594" t="s">
        <v>1626</v>
      </c>
      <c r="AF115" s="608">
        <v>0.45</v>
      </c>
      <c r="AG115" s="594"/>
      <c r="AH115" s="594" t="s">
        <v>1172</v>
      </c>
      <c r="AI115" s="594" t="s">
        <v>1627</v>
      </c>
      <c r="AJ115" s="597"/>
    </row>
    <row r="116" spans="1:36" s="598" customFormat="1" ht="58.5">
      <c r="A116" s="586">
        <v>110</v>
      </c>
      <c r="B116" s="591" t="s">
        <v>1169</v>
      </c>
      <c r="C116" s="609" t="s">
        <v>1447</v>
      </c>
      <c r="D116" s="607" t="s">
        <v>1201</v>
      </c>
      <c r="E116" s="594">
        <v>10</v>
      </c>
      <c r="F116" s="594">
        <v>1</v>
      </c>
      <c r="G116" s="594">
        <v>0</v>
      </c>
      <c r="H116" s="594">
        <v>0</v>
      </c>
      <c r="I116" s="595">
        <v>0</v>
      </c>
      <c r="J116" s="594">
        <v>0</v>
      </c>
      <c r="K116" s="594">
        <v>38</v>
      </c>
      <c r="L116" s="594">
        <v>2</v>
      </c>
      <c r="M116" s="594">
        <v>400</v>
      </c>
      <c r="N116" s="595">
        <v>0</v>
      </c>
      <c r="O116" s="595">
        <v>0</v>
      </c>
      <c r="P116" s="587">
        <f t="shared" si="3"/>
        <v>440</v>
      </c>
      <c r="Q116" s="594">
        <v>0</v>
      </c>
      <c r="R116" s="594">
        <v>0</v>
      </c>
      <c r="S116" s="594">
        <v>38</v>
      </c>
      <c r="T116" s="594">
        <v>2</v>
      </c>
      <c r="U116" s="594">
        <v>400</v>
      </c>
      <c r="V116" s="594">
        <v>440</v>
      </c>
      <c r="W116" s="594">
        <v>40</v>
      </c>
      <c r="X116" s="594">
        <v>0</v>
      </c>
      <c r="Y116" s="587">
        <f t="shared" si="4"/>
        <v>440</v>
      </c>
      <c r="Z116" s="594">
        <v>0</v>
      </c>
      <c r="AA116" s="594">
        <v>0</v>
      </c>
      <c r="AB116" s="587">
        <f t="shared" si="5"/>
        <v>440</v>
      </c>
      <c r="AC116" s="594" t="s">
        <v>1628</v>
      </c>
      <c r="AD116" s="594" t="s">
        <v>1629</v>
      </c>
      <c r="AE116" s="594" t="s">
        <v>1629</v>
      </c>
      <c r="AF116" s="608">
        <v>1.21</v>
      </c>
      <c r="AG116" s="594"/>
      <c r="AH116" s="594" t="s">
        <v>1172</v>
      </c>
      <c r="AI116" s="594" t="s">
        <v>1630</v>
      </c>
      <c r="AJ116" s="597"/>
    </row>
    <row r="117" spans="1:36" s="598" customFormat="1" ht="58.5">
      <c r="A117" s="586">
        <v>111</v>
      </c>
      <c r="B117" s="591" t="s">
        <v>1169</v>
      </c>
      <c r="C117" s="609" t="s">
        <v>1533</v>
      </c>
      <c r="D117" s="607" t="s">
        <v>1534</v>
      </c>
      <c r="E117" s="594">
        <v>10</v>
      </c>
      <c r="F117" s="594">
        <v>1</v>
      </c>
      <c r="G117" s="594">
        <v>0</v>
      </c>
      <c r="H117" s="594">
        <v>0</v>
      </c>
      <c r="I117" s="594">
        <v>0</v>
      </c>
      <c r="J117" s="594">
        <v>0</v>
      </c>
      <c r="K117" s="594">
        <v>16</v>
      </c>
      <c r="L117" s="594">
        <v>1</v>
      </c>
      <c r="M117" s="594">
        <v>86</v>
      </c>
      <c r="N117" s="594">
        <v>0</v>
      </c>
      <c r="O117" s="594">
        <v>0</v>
      </c>
      <c r="P117" s="587">
        <f t="shared" si="3"/>
        <v>103</v>
      </c>
      <c r="Q117" s="594">
        <v>0</v>
      </c>
      <c r="R117" s="594">
        <v>0</v>
      </c>
      <c r="S117" s="594">
        <v>16</v>
      </c>
      <c r="T117" s="594">
        <v>1</v>
      </c>
      <c r="U117" s="594">
        <v>86</v>
      </c>
      <c r="V117" s="594">
        <v>86</v>
      </c>
      <c r="W117" s="594">
        <v>16</v>
      </c>
      <c r="X117" s="594">
        <v>0</v>
      </c>
      <c r="Y117" s="587">
        <f t="shared" si="4"/>
        <v>103</v>
      </c>
      <c r="Z117" s="594">
        <v>0</v>
      </c>
      <c r="AA117" s="594">
        <v>0</v>
      </c>
      <c r="AB117" s="587">
        <f t="shared" si="5"/>
        <v>103</v>
      </c>
      <c r="AC117" s="594" t="s">
        <v>1631</v>
      </c>
      <c r="AD117" s="594" t="s">
        <v>1632</v>
      </c>
      <c r="AE117" s="594" t="s">
        <v>1632</v>
      </c>
      <c r="AF117" s="608">
        <v>0.45</v>
      </c>
      <c r="AG117" s="594"/>
      <c r="AH117" s="594" t="s">
        <v>1172</v>
      </c>
      <c r="AI117" s="594" t="s">
        <v>1633</v>
      </c>
      <c r="AJ117" s="597"/>
    </row>
    <row r="118" spans="1:36" s="598" customFormat="1" ht="58.5">
      <c r="A118" s="582">
        <v>112</v>
      </c>
      <c r="B118" s="591" t="s">
        <v>1169</v>
      </c>
      <c r="C118" s="609" t="s">
        <v>1634</v>
      </c>
      <c r="D118" s="607" t="s">
        <v>1175</v>
      </c>
      <c r="E118" s="594">
        <v>10</v>
      </c>
      <c r="F118" s="594">
        <v>0</v>
      </c>
      <c r="G118" s="594">
        <v>0</v>
      </c>
      <c r="H118" s="594">
        <v>0</v>
      </c>
      <c r="I118" s="595">
        <v>0</v>
      </c>
      <c r="J118" s="594">
        <v>0</v>
      </c>
      <c r="K118" s="594">
        <v>0</v>
      </c>
      <c r="L118" s="594">
        <v>0</v>
      </c>
      <c r="M118" s="594">
        <v>125</v>
      </c>
      <c r="N118" s="595">
        <v>0</v>
      </c>
      <c r="O118" s="595">
        <v>0</v>
      </c>
      <c r="P118" s="587">
        <f t="shared" si="3"/>
        <v>125</v>
      </c>
      <c r="Q118" s="594">
        <v>0</v>
      </c>
      <c r="R118" s="594">
        <v>0</v>
      </c>
      <c r="S118" s="594">
        <v>0</v>
      </c>
      <c r="T118" s="594">
        <v>0</v>
      </c>
      <c r="U118" s="594">
        <v>125</v>
      </c>
      <c r="V118" s="594">
        <v>125</v>
      </c>
      <c r="W118" s="594">
        <v>0</v>
      </c>
      <c r="X118" s="594">
        <v>0</v>
      </c>
      <c r="Y118" s="587">
        <f t="shared" si="4"/>
        <v>125</v>
      </c>
      <c r="Z118" s="594">
        <v>0</v>
      </c>
      <c r="AA118" s="594">
        <v>0</v>
      </c>
      <c r="AB118" s="587">
        <f t="shared" si="5"/>
        <v>125</v>
      </c>
      <c r="AC118" s="594" t="s">
        <v>1635</v>
      </c>
      <c r="AD118" s="594" t="s">
        <v>1636</v>
      </c>
      <c r="AE118" s="594" t="s">
        <v>1636</v>
      </c>
      <c r="AF118" s="608">
        <v>0.56666666666666665</v>
      </c>
      <c r="AG118" s="594"/>
      <c r="AH118" s="594" t="s">
        <v>1172</v>
      </c>
      <c r="AI118" s="594" t="s">
        <v>1637</v>
      </c>
      <c r="AJ118" s="597"/>
    </row>
    <row r="119" spans="1:36" s="598" customFormat="1" ht="58.5">
      <c r="A119" s="586">
        <v>113</v>
      </c>
      <c r="B119" s="591" t="s">
        <v>1169</v>
      </c>
      <c r="C119" s="609" t="s">
        <v>1638</v>
      </c>
      <c r="D119" s="607" t="s">
        <v>1189</v>
      </c>
      <c r="E119" s="594">
        <v>10</v>
      </c>
      <c r="F119" s="594">
        <v>1</v>
      </c>
      <c r="G119" s="594">
        <v>0</v>
      </c>
      <c r="H119" s="594">
        <v>0</v>
      </c>
      <c r="I119" s="594">
        <v>0</v>
      </c>
      <c r="J119" s="594">
        <v>0</v>
      </c>
      <c r="K119" s="594">
        <v>25</v>
      </c>
      <c r="L119" s="594">
        <v>0</v>
      </c>
      <c r="M119" s="594">
        <v>793</v>
      </c>
      <c r="N119" s="594">
        <v>0</v>
      </c>
      <c r="O119" s="594">
        <v>0</v>
      </c>
      <c r="P119" s="587">
        <f t="shared" si="3"/>
        <v>818</v>
      </c>
      <c r="Q119" s="594">
        <v>0</v>
      </c>
      <c r="R119" s="594">
        <v>0</v>
      </c>
      <c r="S119" s="594">
        <v>25</v>
      </c>
      <c r="T119" s="594">
        <v>0</v>
      </c>
      <c r="U119" s="594">
        <v>793</v>
      </c>
      <c r="V119" s="594">
        <v>793</v>
      </c>
      <c r="W119" s="594">
        <v>25</v>
      </c>
      <c r="X119" s="594">
        <v>0</v>
      </c>
      <c r="Y119" s="587">
        <f t="shared" si="4"/>
        <v>818</v>
      </c>
      <c r="Z119" s="594">
        <v>0</v>
      </c>
      <c r="AA119" s="594">
        <v>0</v>
      </c>
      <c r="AB119" s="587">
        <f t="shared" si="5"/>
        <v>818</v>
      </c>
      <c r="AC119" s="594" t="s">
        <v>1639</v>
      </c>
      <c r="AD119" s="596">
        <v>41883.472222222219</v>
      </c>
      <c r="AE119" s="596">
        <v>41883.472222222219</v>
      </c>
      <c r="AF119" s="608">
        <v>1.52</v>
      </c>
      <c r="AG119" s="594"/>
      <c r="AH119" s="594" t="s">
        <v>1172</v>
      </c>
      <c r="AI119" s="594" t="s">
        <v>1640</v>
      </c>
      <c r="AJ119" s="597"/>
    </row>
    <row r="120" spans="1:36" s="598" customFormat="1" ht="58.5">
      <c r="A120" s="586">
        <v>114</v>
      </c>
      <c r="B120" s="591" t="s">
        <v>1169</v>
      </c>
      <c r="C120" s="609" t="s">
        <v>1641</v>
      </c>
      <c r="D120" s="607" t="s">
        <v>1319</v>
      </c>
      <c r="E120" s="594">
        <v>10</v>
      </c>
      <c r="F120" s="594">
        <v>0</v>
      </c>
      <c r="G120" s="594">
        <v>0</v>
      </c>
      <c r="H120" s="594">
        <v>0</v>
      </c>
      <c r="I120" s="594">
        <v>0</v>
      </c>
      <c r="J120" s="594">
        <v>0</v>
      </c>
      <c r="K120" s="594">
        <v>33</v>
      </c>
      <c r="L120" s="594">
        <v>0</v>
      </c>
      <c r="M120" s="594">
        <v>118</v>
      </c>
      <c r="N120" s="594">
        <v>0</v>
      </c>
      <c r="O120" s="594">
        <v>0</v>
      </c>
      <c r="P120" s="587">
        <f t="shared" si="3"/>
        <v>151</v>
      </c>
      <c r="Q120" s="594">
        <v>0</v>
      </c>
      <c r="R120" s="594">
        <v>0</v>
      </c>
      <c r="S120" s="594">
        <v>33</v>
      </c>
      <c r="T120" s="594">
        <v>0</v>
      </c>
      <c r="U120" s="594">
        <v>118</v>
      </c>
      <c r="V120" s="594">
        <v>146</v>
      </c>
      <c r="W120" s="594">
        <v>5</v>
      </c>
      <c r="X120" s="594">
        <v>0</v>
      </c>
      <c r="Y120" s="587">
        <f t="shared" si="4"/>
        <v>151</v>
      </c>
      <c r="Z120" s="594">
        <v>0</v>
      </c>
      <c r="AA120" s="594">
        <v>0</v>
      </c>
      <c r="AB120" s="587">
        <f t="shared" si="5"/>
        <v>151</v>
      </c>
      <c r="AC120" s="594" t="s">
        <v>1642</v>
      </c>
      <c r="AD120" s="596">
        <v>41884.851388888892</v>
      </c>
      <c r="AE120" s="596">
        <v>41884.851388888892</v>
      </c>
      <c r="AF120" s="608">
        <v>1.42</v>
      </c>
      <c r="AG120" s="594"/>
      <c r="AH120" s="594" t="s">
        <v>1172</v>
      </c>
      <c r="AI120" s="594" t="s">
        <v>1643</v>
      </c>
      <c r="AJ120" s="597"/>
    </row>
    <row r="121" spans="1:36" s="598" customFormat="1" ht="58.5">
      <c r="A121" s="582">
        <v>115</v>
      </c>
      <c r="B121" s="591" t="s">
        <v>1169</v>
      </c>
      <c r="C121" s="609" t="s">
        <v>1590</v>
      </c>
      <c r="D121" s="607" t="s">
        <v>1591</v>
      </c>
      <c r="E121" s="594">
        <v>10</v>
      </c>
      <c r="F121" s="594">
        <v>1</v>
      </c>
      <c r="G121" s="594">
        <v>0</v>
      </c>
      <c r="H121" s="594">
        <v>0</v>
      </c>
      <c r="I121" s="595">
        <v>0</v>
      </c>
      <c r="J121" s="594">
        <v>0</v>
      </c>
      <c r="K121" s="594">
        <v>0</v>
      </c>
      <c r="L121" s="594">
        <v>0</v>
      </c>
      <c r="M121" s="594">
        <v>125</v>
      </c>
      <c r="N121" s="595">
        <v>0</v>
      </c>
      <c r="O121" s="595">
        <v>0</v>
      </c>
      <c r="P121" s="587">
        <f t="shared" si="3"/>
        <v>125</v>
      </c>
      <c r="Q121" s="594">
        <v>0</v>
      </c>
      <c r="R121" s="594">
        <v>0</v>
      </c>
      <c r="S121" s="594">
        <v>0</v>
      </c>
      <c r="T121" s="594">
        <v>0</v>
      </c>
      <c r="U121" s="594">
        <v>125</v>
      </c>
      <c r="V121" s="594">
        <v>125</v>
      </c>
      <c r="W121" s="594">
        <v>0</v>
      </c>
      <c r="X121" s="594">
        <v>0</v>
      </c>
      <c r="Y121" s="587">
        <f t="shared" si="4"/>
        <v>125</v>
      </c>
      <c r="Z121" s="594">
        <v>0</v>
      </c>
      <c r="AA121" s="594">
        <v>0</v>
      </c>
      <c r="AB121" s="587">
        <f t="shared" si="5"/>
        <v>125</v>
      </c>
      <c r="AC121" s="594" t="s">
        <v>1644</v>
      </c>
      <c r="AD121" s="594" t="s">
        <v>1645</v>
      </c>
      <c r="AE121" s="594" t="s">
        <v>1645</v>
      </c>
      <c r="AF121" s="608">
        <v>1.81</v>
      </c>
      <c r="AG121" s="594"/>
      <c r="AH121" s="594" t="s">
        <v>1172</v>
      </c>
      <c r="AI121" s="594" t="s">
        <v>1646</v>
      </c>
      <c r="AJ121" s="597"/>
    </row>
    <row r="122" spans="1:36" s="598" customFormat="1" ht="58.5">
      <c r="A122" s="586">
        <v>116</v>
      </c>
      <c r="B122" s="591" t="s">
        <v>1169</v>
      </c>
      <c r="C122" s="609" t="s">
        <v>1647</v>
      </c>
      <c r="D122" s="607" t="s">
        <v>1648</v>
      </c>
      <c r="E122" s="594">
        <v>10</v>
      </c>
      <c r="F122" s="594">
        <v>1</v>
      </c>
      <c r="G122" s="594">
        <v>0</v>
      </c>
      <c r="H122" s="594">
        <v>0</v>
      </c>
      <c r="I122" s="594">
        <v>0</v>
      </c>
      <c r="J122" s="594">
        <v>0</v>
      </c>
      <c r="K122" s="594">
        <v>9</v>
      </c>
      <c r="L122" s="594">
        <v>0</v>
      </c>
      <c r="M122" s="594">
        <v>0</v>
      </c>
      <c r="N122" s="594">
        <v>0</v>
      </c>
      <c r="O122" s="594">
        <v>0</v>
      </c>
      <c r="P122" s="587">
        <f t="shared" si="3"/>
        <v>9</v>
      </c>
      <c r="Q122" s="594">
        <v>0</v>
      </c>
      <c r="R122" s="594">
        <v>0</v>
      </c>
      <c r="S122" s="594">
        <v>9</v>
      </c>
      <c r="T122" s="594">
        <v>0</v>
      </c>
      <c r="U122" s="594">
        <v>6</v>
      </c>
      <c r="V122" s="594">
        <v>3</v>
      </c>
      <c r="W122" s="594">
        <v>0</v>
      </c>
      <c r="X122" s="594">
        <v>0</v>
      </c>
      <c r="Y122" s="587">
        <f t="shared" si="4"/>
        <v>15</v>
      </c>
      <c r="Z122" s="594">
        <v>0</v>
      </c>
      <c r="AA122" s="594">
        <v>0</v>
      </c>
      <c r="AB122" s="587">
        <f t="shared" si="5"/>
        <v>15</v>
      </c>
      <c r="AC122" s="594" t="s">
        <v>1649</v>
      </c>
      <c r="AD122" s="594" t="s">
        <v>1650</v>
      </c>
      <c r="AE122" s="594" t="s">
        <v>1650</v>
      </c>
      <c r="AF122" s="608">
        <v>0.82</v>
      </c>
      <c r="AG122" s="594"/>
      <c r="AH122" s="594" t="s">
        <v>1172</v>
      </c>
      <c r="AI122" s="594" t="s">
        <v>1651</v>
      </c>
      <c r="AJ122" s="597"/>
    </row>
    <row r="123" spans="1:36" s="598" customFormat="1" ht="58.5">
      <c r="A123" s="586">
        <v>117</v>
      </c>
      <c r="B123" s="591" t="s">
        <v>1169</v>
      </c>
      <c r="C123" s="609" t="s">
        <v>1652</v>
      </c>
      <c r="D123" s="607" t="s">
        <v>1309</v>
      </c>
      <c r="E123" s="594">
        <v>10</v>
      </c>
      <c r="F123" s="594">
        <v>0</v>
      </c>
      <c r="G123" s="594">
        <v>0</v>
      </c>
      <c r="H123" s="594">
        <v>0</v>
      </c>
      <c r="I123" s="594">
        <v>0</v>
      </c>
      <c r="J123" s="594">
        <v>0</v>
      </c>
      <c r="K123" s="594">
        <v>47</v>
      </c>
      <c r="L123" s="594">
        <v>0</v>
      </c>
      <c r="M123" s="594">
        <v>92</v>
      </c>
      <c r="N123" s="594">
        <v>0</v>
      </c>
      <c r="O123" s="594">
        <v>0</v>
      </c>
      <c r="P123" s="587">
        <f t="shared" si="3"/>
        <v>139</v>
      </c>
      <c r="Q123" s="594">
        <v>0</v>
      </c>
      <c r="R123" s="594">
        <v>0</v>
      </c>
      <c r="S123" s="594">
        <v>47</v>
      </c>
      <c r="T123" s="594">
        <v>0</v>
      </c>
      <c r="U123" s="594">
        <v>92</v>
      </c>
      <c r="V123" s="594">
        <v>133</v>
      </c>
      <c r="W123" s="594">
        <v>6</v>
      </c>
      <c r="X123" s="594">
        <v>0</v>
      </c>
      <c r="Y123" s="587">
        <f t="shared" si="4"/>
        <v>139</v>
      </c>
      <c r="Z123" s="594">
        <v>0</v>
      </c>
      <c r="AA123" s="594">
        <v>0</v>
      </c>
      <c r="AB123" s="587">
        <f t="shared" si="5"/>
        <v>139</v>
      </c>
      <c r="AC123" s="594" t="s">
        <v>1653</v>
      </c>
      <c r="AD123" s="596">
        <v>41888.580555555556</v>
      </c>
      <c r="AE123" s="596">
        <v>41888.580555555556</v>
      </c>
      <c r="AF123" s="608">
        <v>1.41</v>
      </c>
      <c r="AG123" s="594"/>
      <c r="AH123" s="594" t="s">
        <v>1172</v>
      </c>
      <c r="AI123" s="594" t="s">
        <v>1654</v>
      </c>
      <c r="AJ123" s="597"/>
    </row>
    <row r="124" spans="1:36" s="598" customFormat="1" ht="58.5">
      <c r="A124" s="582">
        <v>118</v>
      </c>
      <c r="B124" s="591" t="s">
        <v>1169</v>
      </c>
      <c r="C124" s="609" t="s">
        <v>1655</v>
      </c>
      <c r="D124" s="607" t="s">
        <v>1504</v>
      </c>
      <c r="E124" s="594">
        <v>10</v>
      </c>
      <c r="F124" s="594">
        <v>1</v>
      </c>
      <c r="G124" s="594">
        <v>0</v>
      </c>
      <c r="H124" s="594">
        <v>0</v>
      </c>
      <c r="I124" s="595">
        <v>0</v>
      </c>
      <c r="J124" s="594">
        <v>0</v>
      </c>
      <c r="K124" s="594">
        <v>13</v>
      </c>
      <c r="L124" s="594">
        <v>0</v>
      </c>
      <c r="M124" s="594">
        <v>1034</v>
      </c>
      <c r="N124" s="595">
        <v>0</v>
      </c>
      <c r="O124" s="595">
        <v>0</v>
      </c>
      <c r="P124" s="587">
        <f t="shared" si="3"/>
        <v>1047</v>
      </c>
      <c r="Q124" s="594">
        <v>0</v>
      </c>
      <c r="R124" s="594">
        <v>0</v>
      </c>
      <c r="S124" s="594">
        <v>13</v>
      </c>
      <c r="T124" s="594">
        <v>0</v>
      </c>
      <c r="U124" s="594">
        <v>1034</v>
      </c>
      <c r="V124" s="594">
        <v>1028</v>
      </c>
      <c r="W124" s="594">
        <v>6</v>
      </c>
      <c r="X124" s="594">
        <v>0</v>
      </c>
      <c r="Y124" s="587">
        <f t="shared" si="4"/>
        <v>1047</v>
      </c>
      <c r="Z124" s="594">
        <v>0</v>
      </c>
      <c r="AA124" s="594">
        <v>0</v>
      </c>
      <c r="AB124" s="587">
        <f t="shared" si="5"/>
        <v>1047</v>
      </c>
      <c r="AC124" s="594" t="s">
        <v>1656</v>
      </c>
      <c r="AD124" s="594" t="s">
        <v>1657</v>
      </c>
      <c r="AE124" s="594" t="s">
        <v>1657</v>
      </c>
      <c r="AF124" s="608">
        <v>1.48</v>
      </c>
      <c r="AG124" s="594"/>
      <c r="AH124" s="594" t="s">
        <v>1172</v>
      </c>
      <c r="AI124" s="594" t="s">
        <v>1658</v>
      </c>
      <c r="AJ124" s="597"/>
    </row>
    <row r="125" spans="1:36" s="598" customFormat="1" ht="58.5">
      <c r="A125" s="586">
        <v>119</v>
      </c>
      <c r="B125" s="591" t="s">
        <v>1169</v>
      </c>
      <c r="C125" s="609" t="s">
        <v>1659</v>
      </c>
      <c r="D125" s="607" t="s">
        <v>1660</v>
      </c>
      <c r="E125" s="594">
        <v>10</v>
      </c>
      <c r="F125" s="594">
        <v>1</v>
      </c>
      <c r="G125" s="594">
        <v>0</v>
      </c>
      <c r="H125" s="594">
        <v>0</v>
      </c>
      <c r="I125" s="595">
        <v>0</v>
      </c>
      <c r="J125" s="594">
        <v>0</v>
      </c>
      <c r="K125" s="594">
        <v>14</v>
      </c>
      <c r="L125" s="594">
        <v>0</v>
      </c>
      <c r="M125" s="594">
        <v>24</v>
      </c>
      <c r="N125" s="595">
        <v>0</v>
      </c>
      <c r="O125" s="595">
        <v>0</v>
      </c>
      <c r="P125" s="587">
        <f t="shared" si="3"/>
        <v>38</v>
      </c>
      <c r="Q125" s="594">
        <v>0</v>
      </c>
      <c r="R125" s="594">
        <v>0</v>
      </c>
      <c r="S125" s="594">
        <v>14</v>
      </c>
      <c r="T125" s="594">
        <v>0</v>
      </c>
      <c r="U125" s="594">
        <v>24</v>
      </c>
      <c r="V125" s="594">
        <v>38</v>
      </c>
      <c r="W125" s="594">
        <v>0</v>
      </c>
      <c r="X125" s="594">
        <v>0</v>
      </c>
      <c r="Y125" s="587">
        <f t="shared" si="4"/>
        <v>38</v>
      </c>
      <c r="Z125" s="594">
        <v>0</v>
      </c>
      <c r="AA125" s="594">
        <v>0</v>
      </c>
      <c r="AB125" s="587">
        <f t="shared" si="5"/>
        <v>38</v>
      </c>
      <c r="AC125" s="596">
        <v>41889.931944444441</v>
      </c>
      <c r="AD125" s="596">
        <v>41890.002083333333</v>
      </c>
      <c r="AE125" s="596">
        <v>41890.002083333333</v>
      </c>
      <c r="AF125" s="608">
        <v>1.72</v>
      </c>
      <c r="AG125" s="594"/>
      <c r="AH125" s="594" t="s">
        <v>1172</v>
      </c>
      <c r="AI125" s="594" t="s">
        <v>1661</v>
      </c>
      <c r="AJ125" s="597"/>
    </row>
    <row r="126" spans="1:36" s="598" customFormat="1" ht="58.5">
      <c r="A126" s="586">
        <v>120</v>
      </c>
      <c r="B126" s="591" t="s">
        <v>1169</v>
      </c>
      <c r="C126" s="609" t="s">
        <v>1662</v>
      </c>
      <c r="D126" s="607" t="s">
        <v>1309</v>
      </c>
      <c r="E126" s="594">
        <v>10</v>
      </c>
      <c r="F126" s="594">
        <v>0</v>
      </c>
      <c r="G126" s="594">
        <v>0</v>
      </c>
      <c r="H126" s="594">
        <v>0</v>
      </c>
      <c r="I126" s="594">
        <v>0</v>
      </c>
      <c r="J126" s="594">
        <v>0</v>
      </c>
      <c r="K126" s="594">
        <v>47</v>
      </c>
      <c r="L126" s="594">
        <v>0</v>
      </c>
      <c r="M126" s="594">
        <v>92</v>
      </c>
      <c r="N126" s="594">
        <v>0</v>
      </c>
      <c r="O126" s="594">
        <v>0</v>
      </c>
      <c r="P126" s="587">
        <f t="shared" si="3"/>
        <v>139</v>
      </c>
      <c r="Q126" s="594">
        <v>0</v>
      </c>
      <c r="R126" s="594">
        <v>0</v>
      </c>
      <c r="S126" s="594">
        <v>47</v>
      </c>
      <c r="T126" s="594">
        <v>0</v>
      </c>
      <c r="U126" s="594">
        <v>92</v>
      </c>
      <c r="V126" s="594">
        <v>133</v>
      </c>
      <c r="W126" s="594">
        <v>6</v>
      </c>
      <c r="X126" s="594">
        <v>0</v>
      </c>
      <c r="Y126" s="587">
        <f t="shared" si="4"/>
        <v>139</v>
      </c>
      <c r="Z126" s="594">
        <v>0</v>
      </c>
      <c r="AA126" s="594">
        <v>0</v>
      </c>
      <c r="AB126" s="587">
        <f t="shared" si="5"/>
        <v>139</v>
      </c>
      <c r="AC126" s="594" t="s">
        <v>1663</v>
      </c>
      <c r="AD126" s="594" t="s">
        <v>1664</v>
      </c>
      <c r="AE126" s="594" t="s">
        <v>1664</v>
      </c>
      <c r="AF126" s="608">
        <v>0.57999999999999996</v>
      </c>
      <c r="AG126" s="594"/>
      <c r="AH126" s="594" t="s">
        <v>1172</v>
      </c>
      <c r="AI126" s="594" t="s">
        <v>1665</v>
      </c>
      <c r="AJ126" s="597"/>
    </row>
    <row r="127" spans="1:36" s="598" customFormat="1" ht="58.5">
      <c r="A127" s="582">
        <v>121</v>
      </c>
      <c r="B127" s="591" t="s">
        <v>1169</v>
      </c>
      <c r="C127" s="609" t="s">
        <v>1666</v>
      </c>
      <c r="D127" s="607" t="s">
        <v>1667</v>
      </c>
      <c r="E127" s="594">
        <v>10</v>
      </c>
      <c r="F127" s="594">
        <v>1</v>
      </c>
      <c r="G127" s="594">
        <v>0</v>
      </c>
      <c r="H127" s="594">
        <v>0</v>
      </c>
      <c r="I127" s="594">
        <v>0</v>
      </c>
      <c r="J127" s="594">
        <v>0</v>
      </c>
      <c r="K127" s="594">
        <v>18</v>
      </c>
      <c r="L127" s="594">
        <v>0</v>
      </c>
      <c r="M127" s="594">
        <v>128</v>
      </c>
      <c r="N127" s="594">
        <v>0</v>
      </c>
      <c r="O127" s="594">
        <v>0</v>
      </c>
      <c r="P127" s="587">
        <f t="shared" si="3"/>
        <v>146</v>
      </c>
      <c r="Q127" s="594">
        <v>0</v>
      </c>
      <c r="R127" s="594">
        <v>0</v>
      </c>
      <c r="S127" s="594">
        <v>18</v>
      </c>
      <c r="T127" s="594">
        <v>0</v>
      </c>
      <c r="U127" s="594">
        <v>128</v>
      </c>
      <c r="V127" s="594">
        <v>146</v>
      </c>
      <c r="W127" s="594">
        <v>0</v>
      </c>
      <c r="X127" s="594">
        <v>0</v>
      </c>
      <c r="Y127" s="587">
        <f t="shared" si="4"/>
        <v>146</v>
      </c>
      <c r="Z127" s="594">
        <v>0</v>
      </c>
      <c r="AA127" s="594">
        <v>0</v>
      </c>
      <c r="AB127" s="587">
        <f t="shared" si="5"/>
        <v>146</v>
      </c>
      <c r="AC127" s="594" t="s">
        <v>1668</v>
      </c>
      <c r="AD127" s="596">
        <v>41894.079861111109</v>
      </c>
      <c r="AE127" s="596">
        <v>41894.079861111109</v>
      </c>
      <c r="AF127" s="608">
        <v>0.84</v>
      </c>
      <c r="AG127" s="594"/>
      <c r="AH127" s="594" t="s">
        <v>1172</v>
      </c>
      <c r="AI127" s="594" t="s">
        <v>1669</v>
      </c>
      <c r="AJ127" s="597"/>
    </row>
    <row r="128" spans="1:36" s="598" customFormat="1" ht="58.5">
      <c r="A128" s="586">
        <v>122</v>
      </c>
      <c r="B128" s="591" t="s">
        <v>1169</v>
      </c>
      <c r="C128" s="609" t="s">
        <v>1670</v>
      </c>
      <c r="D128" s="607" t="s">
        <v>1425</v>
      </c>
      <c r="E128" s="594">
        <v>10</v>
      </c>
      <c r="F128" s="594">
        <v>1</v>
      </c>
      <c r="G128" s="594">
        <v>0</v>
      </c>
      <c r="H128" s="594">
        <v>0</v>
      </c>
      <c r="I128" s="594">
        <v>0</v>
      </c>
      <c r="J128" s="594">
        <v>1</v>
      </c>
      <c r="K128" s="594">
        <v>33</v>
      </c>
      <c r="L128" s="594">
        <v>0</v>
      </c>
      <c r="M128" s="594">
        <v>49</v>
      </c>
      <c r="N128" s="595">
        <v>0</v>
      </c>
      <c r="O128" s="595">
        <v>0</v>
      </c>
      <c r="P128" s="587">
        <f t="shared" si="3"/>
        <v>83</v>
      </c>
      <c r="Q128" s="594">
        <v>0</v>
      </c>
      <c r="R128" s="594">
        <v>1</v>
      </c>
      <c r="S128" s="594">
        <v>33</v>
      </c>
      <c r="T128" s="594">
        <v>0</v>
      </c>
      <c r="U128" s="594">
        <v>49</v>
      </c>
      <c r="V128" s="594">
        <v>64</v>
      </c>
      <c r="W128" s="594">
        <v>14</v>
      </c>
      <c r="X128" s="594">
        <v>5</v>
      </c>
      <c r="Y128" s="587">
        <f t="shared" si="4"/>
        <v>83</v>
      </c>
      <c r="Z128" s="594">
        <v>0</v>
      </c>
      <c r="AA128" s="594">
        <v>0</v>
      </c>
      <c r="AB128" s="587">
        <f t="shared" si="5"/>
        <v>83</v>
      </c>
      <c r="AC128" s="596">
        <v>41894.050000000003</v>
      </c>
      <c r="AD128" s="596">
        <v>41894.095833333333</v>
      </c>
      <c r="AE128" s="596">
        <v>41894.095833333333</v>
      </c>
      <c r="AF128" s="608">
        <v>1.22</v>
      </c>
      <c r="AG128" s="594"/>
      <c r="AH128" s="594" t="s">
        <v>1172</v>
      </c>
      <c r="AI128" s="594" t="s">
        <v>1671</v>
      </c>
      <c r="AJ128" s="597"/>
    </row>
    <row r="129" spans="1:36" s="598" customFormat="1" ht="58.5">
      <c r="A129" s="586">
        <v>123</v>
      </c>
      <c r="B129" s="591" t="s">
        <v>1169</v>
      </c>
      <c r="C129" s="609" t="s">
        <v>1652</v>
      </c>
      <c r="D129" s="607" t="s">
        <v>1309</v>
      </c>
      <c r="E129" s="594">
        <v>10</v>
      </c>
      <c r="F129" s="594">
        <v>0</v>
      </c>
      <c r="G129" s="594">
        <v>0</v>
      </c>
      <c r="H129" s="594">
        <v>0</v>
      </c>
      <c r="I129" s="594">
        <v>0</v>
      </c>
      <c r="J129" s="594">
        <v>0</v>
      </c>
      <c r="K129" s="594">
        <v>47</v>
      </c>
      <c r="L129" s="594">
        <v>0</v>
      </c>
      <c r="M129" s="594">
        <v>92</v>
      </c>
      <c r="N129" s="594">
        <v>0</v>
      </c>
      <c r="O129" s="594">
        <v>0</v>
      </c>
      <c r="P129" s="587">
        <f t="shared" si="3"/>
        <v>139</v>
      </c>
      <c r="Q129" s="594">
        <v>0</v>
      </c>
      <c r="R129" s="594">
        <v>0</v>
      </c>
      <c r="S129" s="594">
        <v>47</v>
      </c>
      <c r="T129" s="594">
        <v>0</v>
      </c>
      <c r="U129" s="594">
        <v>92</v>
      </c>
      <c r="V129" s="594">
        <v>133</v>
      </c>
      <c r="W129" s="594">
        <v>6</v>
      </c>
      <c r="X129" s="594">
        <v>0</v>
      </c>
      <c r="Y129" s="587">
        <f t="shared" si="4"/>
        <v>139</v>
      </c>
      <c r="Z129" s="594">
        <v>0</v>
      </c>
      <c r="AA129" s="594">
        <v>0</v>
      </c>
      <c r="AB129" s="587">
        <f t="shared" si="5"/>
        <v>139</v>
      </c>
      <c r="AC129" s="594" t="s">
        <v>1672</v>
      </c>
      <c r="AD129" s="594" t="s">
        <v>1673</v>
      </c>
      <c r="AE129" s="594" t="s">
        <v>1673</v>
      </c>
      <c r="AF129" s="608">
        <v>0.56666666666666665</v>
      </c>
      <c r="AG129" s="594"/>
      <c r="AH129" s="594" t="s">
        <v>1172</v>
      </c>
      <c r="AI129" s="594" t="s">
        <v>1674</v>
      </c>
      <c r="AJ129" s="597"/>
    </row>
    <row r="130" spans="1:36" s="598" customFormat="1" ht="58.5">
      <c r="A130" s="582">
        <v>124</v>
      </c>
      <c r="B130" s="591" t="s">
        <v>1169</v>
      </c>
      <c r="C130" s="609" t="s">
        <v>1675</v>
      </c>
      <c r="D130" s="607" t="s">
        <v>1309</v>
      </c>
      <c r="E130" s="594">
        <v>10</v>
      </c>
      <c r="F130" s="594">
        <v>0</v>
      </c>
      <c r="G130" s="594">
        <v>0</v>
      </c>
      <c r="H130" s="594">
        <v>0</v>
      </c>
      <c r="I130" s="594">
        <v>0</v>
      </c>
      <c r="J130" s="594">
        <v>0</v>
      </c>
      <c r="K130" s="594">
        <v>47</v>
      </c>
      <c r="L130" s="594">
        <v>0</v>
      </c>
      <c r="M130" s="594">
        <v>92</v>
      </c>
      <c r="N130" s="594">
        <v>0</v>
      </c>
      <c r="O130" s="594">
        <v>0</v>
      </c>
      <c r="P130" s="587">
        <f t="shared" si="3"/>
        <v>139</v>
      </c>
      <c r="Q130" s="594">
        <v>0</v>
      </c>
      <c r="R130" s="594">
        <v>0</v>
      </c>
      <c r="S130" s="594">
        <v>47</v>
      </c>
      <c r="T130" s="594">
        <v>0</v>
      </c>
      <c r="U130" s="594">
        <v>92</v>
      </c>
      <c r="V130" s="594">
        <v>133</v>
      </c>
      <c r="W130" s="594">
        <v>6</v>
      </c>
      <c r="X130" s="594">
        <v>0</v>
      </c>
      <c r="Y130" s="587">
        <f t="shared" si="4"/>
        <v>139</v>
      </c>
      <c r="Z130" s="594">
        <v>0</v>
      </c>
      <c r="AA130" s="594">
        <v>0</v>
      </c>
      <c r="AB130" s="587">
        <f t="shared" si="5"/>
        <v>139</v>
      </c>
      <c r="AC130" s="594" t="s">
        <v>1676</v>
      </c>
      <c r="AD130" s="594" t="s">
        <v>1677</v>
      </c>
      <c r="AE130" s="594" t="s">
        <v>1677</v>
      </c>
      <c r="AF130" s="608">
        <v>0.78333333333333333</v>
      </c>
      <c r="AG130" s="594"/>
      <c r="AH130" s="594" t="s">
        <v>1172</v>
      </c>
      <c r="AI130" s="594" t="s">
        <v>1678</v>
      </c>
      <c r="AJ130" s="597"/>
    </row>
    <row r="131" spans="1:36" s="598" customFormat="1" ht="58.5">
      <c r="A131" s="586">
        <v>125</v>
      </c>
      <c r="B131" s="591" t="s">
        <v>1169</v>
      </c>
      <c r="C131" s="609" t="s">
        <v>1679</v>
      </c>
      <c r="D131" s="607" t="s">
        <v>1680</v>
      </c>
      <c r="E131" s="594">
        <v>10</v>
      </c>
      <c r="F131" s="594">
        <v>1</v>
      </c>
      <c r="G131" s="594">
        <v>0</v>
      </c>
      <c r="H131" s="594">
        <v>0</v>
      </c>
      <c r="I131" s="594">
        <v>0</v>
      </c>
      <c r="J131" s="594">
        <v>0</v>
      </c>
      <c r="K131" s="594">
        <v>64</v>
      </c>
      <c r="L131" s="594">
        <v>0</v>
      </c>
      <c r="M131" s="594">
        <v>182</v>
      </c>
      <c r="N131" s="595">
        <v>0</v>
      </c>
      <c r="O131" s="595">
        <v>0</v>
      </c>
      <c r="P131" s="587">
        <f t="shared" si="3"/>
        <v>246</v>
      </c>
      <c r="Q131" s="594">
        <v>0</v>
      </c>
      <c r="R131" s="594">
        <v>0</v>
      </c>
      <c r="S131" s="594">
        <v>64</v>
      </c>
      <c r="T131" s="594">
        <v>0</v>
      </c>
      <c r="U131" s="594">
        <v>182</v>
      </c>
      <c r="V131" s="594">
        <v>231</v>
      </c>
      <c r="W131" s="594">
        <v>15</v>
      </c>
      <c r="X131" s="594">
        <v>0</v>
      </c>
      <c r="Y131" s="587">
        <f t="shared" si="4"/>
        <v>246</v>
      </c>
      <c r="Z131" s="594">
        <v>0</v>
      </c>
      <c r="AA131" s="594">
        <v>0</v>
      </c>
      <c r="AB131" s="587">
        <f t="shared" si="5"/>
        <v>246</v>
      </c>
      <c r="AC131" s="594" t="s">
        <v>1681</v>
      </c>
      <c r="AD131" s="594" t="s">
        <v>1682</v>
      </c>
      <c r="AE131" s="594" t="s">
        <v>1682</v>
      </c>
      <c r="AF131" s="608">
        <v>0.6166666666666667</v>
      </c>
      <c r="AG131" s="594"/>
      <c r="AH131" s="594" t="s">
        <v>1172</v>
      </c>
      <c r="AI131" s="594" t="s">
        <v>1683</v>
      </c>
      <c r="AJ131" s="597"/>
    </row>
    <row r="132" spans="1:36" s="598" customFormat="1" ht="58.5">
      <c r="A132" s="586">
        <v>126</v>
      </c>
      <c r="B132" s="591" t="s">
        <v>1169</v>
      </c>
      <c r="C132" s="609" t="s">
        <v>1684</v>
      </c>
      <c r="D132" s="607" t="s">
        <v>1685</v>
      </c>
      <c r="E132" s="594">
        <v>10</v>
      </c>
      <c r="F132" s="594">
        <v>1</v>
      </c>
      <c r="G132" s="594">
        <v>0</v>
      </c>
      <c r="H132" s="594">
        <v>0</v>
      </c>
      <c r="I132" s="594">
        <v>0</v>
      </c>
      <c r="J132" s="594">
        <v>0</v>
      </c>
      <c r="K132" s="594">
        <v>18</v>
      </c>
      <c r="L132" s="594">
        <v>0</v>
      </c>
      <c r="M132" s="594">
        <v>128</v>
      </c>
      <c r="N132" s="594">
        <v>0</v>
      </c>
      <c r="O132" s="594">
        <v>0</v>
      </c>
      <c r="P132" s="587">
        <f t="shared" si="3"/>
        <v>146</v>
      </c>
      <c r="Q132" s="594">
        <v>0</v>
      </c>
      <c r="R132" s="594">
        <v>0</v>
      </c>
      <c r="S132" s="594">
        <v>18</v>
      </c>
      <c r="T132" s="594">
        <v>0</v>
      </c>
      <c r="U132" s="594">
        <v>128</v>
      </c>
      <c r="V132" s="594">
        <v>146</v>
      </c>
      <c r="W132" s="594">
        <v>0</v>
      </c>
      <c r="X132" s="594">
        <v>0</v>
      </c>
      <c r="Y132" s="587">
        <f t="shared" si="4"/>
        <v>146</v>
      </c>
      <c r="Z132" s="594">
        <v>0</v>
      </c>
      <c r="AA132" s="594">
        <v>0</v>
      </c>
      <c r="AB132" s="587">
        <f t="shared" si="5"/>
        <v>146</v>
      </c>
      <c r="AC132" s="594" t="s">
        <v>1686</v>
      </c>
      <c r="AD132" s="594" t="s">
        <v>1687</v>
      </c>
      <c r="AE132" s="594" t="s">
        <v>1687</v>
      </c>
      <c r="AF132" s="608">
        <v>1.23</v>
      </c>
      <c r="AG132" s="594"/>
      <c r="AH132" s="594" t="s">
        <v>1172</v>
      </c>
      <c r="AI132" s="594" t="s">
        <v>1688</v>
      </c>
      <c r="AJ132" s="597"/>
    </row>
    <row r="133" spans="1:36" s="598" customFormat="1" ht="58.5">
      <c r="A133" s="582">
        <v>127</v>
      </c>
      <c r="B133" s="591" t="s">
        <v>1169</v>
      </c>
      <c r="C133" s="609" t="s">
        <v>1689</v>
      </c>
      <c r="D133" s="607" t="s">
        <v>1690</v>
      </c>
      <c r="E133" s="594">
        <v>10</v>
      </c>
      <c r="F133" s="594">
        <v>1</v>
      </c>
      <c r="G133" s="594">
        <v>0</v>
      </c>
      <c r="H133" s="594">
        <v>0</v>
      </c>
      <c r="I133" s="594">
        <v>0</v>
      </c>
      <c r="J133" s="594">
        <v>1</v>
      </c>
      <c r="K133" s="594">
        <v>0</v>
      </c>
      <c r="L133" s="594">
        <v>55</v>
      </c>
      <c r="M133" s="594">
        <v>207</v>
      </c>
      <c r="N133" s="594">
        <v>0</v>
      </c>
      <c r="O133" s="594">
        <v>0</v>
      </c>
      <c r="P133" s="587">
        <f t="shared" si="3"/>
        <v>263</v>
      </c>
      <c r="Q133" s="594">
        <v>0</v>
      </c>
      <c r="R133" s="594">
        <v>1</v>
      </c>
      <c r="S133" s="594">
        <v>0</v>
      </c>
      <c r="T133" s="594">
        <v>55</v>
      </c>
      <c r="U133" s="594">
        <v>207</v>
      </c>
      <c r="V133" s="594">
        <v>251</v>
      </c>
      <c r="W133" s="594">
        <v>10</v>
      </c>
      <c r="X133" s="594">
        <v>2</v>
      </c>
      <c r="Y133" s="587">
        <f t="shared" si="4"/>
        <v>263</v>
      </c>
      <c r="Z133" s="594">
        <v>0</v>
      </c>
      <c r="AA133" s="594">
        <v>0</v>
      </c>
      <c r="AB133" s="587">
        <f t="shared" si="5"/>
        <v>263</v>
      </c>
      <c r="AC133" s="594" t="s">
        <v>1691</v>
      </c>
      <c r="AD133" s="594" t="s">
        <v>1692</v>
      </c>
      <c r="AE133" s="594" t="s">
        <v>1692</v>
      </c>
      <c r="AF133" s="608">
        <v>1.63</v>
      </c>
      <c r="AG133" s="594"/>
      <c r="AH133" s="594" t="s">
        <v>1172</v>
      </c>
      <c r="AI133" s="594" t="s">
        <v>1693</v>
      </c>
      <c r="AJ133" s="597"/>
    </row>
    <row r="134" spans="1:36" s="598" customFormat="1" ht="58.5">
      <c r="A134" s="586">
        <v>128</v>
      </c>
      <c r="B134" s="591" t="s">
        <v>1169</v>
      </c>
      <c r="C134" s="609" t="s">
        <v>1694</v>
      </c>
      <c r="D134" s="607" t="s">
        <v>1695</v>
      </c>
      <c r="E134" s="594">
        <v>10</v>
      </c>
      <c r="F134" s="594">
        <v>1</v>
      </c>
      <c r="G134" s="594">
        <v>0</v>
      </c>
      <c r="H134" s="594">
        <v>0</v>
      </c>
      <c r="I134" s="594">
        <v>0</v>
      </c>
      <c r="J134" s="594">
        <v>0</v>
      </c>
      <c r="K134" s="594">
        <v>11</v>
      </c>
      <c r="L134" s="594">
        <v>1</v>
      </c>
      <c r="M134" s="594">
        <v>450</v>
      </c>
      <c r="N134" s="594">
        <v>0</v>
      </c>
      <c r="O134" s="594">
        <v>0</v>
      </c>
      <c r="P134" s="587">
        <f t="shared" si="3"/>
        <v>462</v>
      </c>
      <c r="Q134" s="594">
        <v>0</v>
      </c>
      <c r="R134" s="594">
        <v>0</v>
      </c>
      <c r="S134" s="594">
        <v>11</v>
      </c>
      <c r="T134" s="594">
        <v>1</v>
      </c>
      <c r="U134" s="594">
        <v>450</v>
      </c>
      <c r="V134" s="594">
        <v>459</v>
      </c>
      <c r="W134" s="594">
        <v>3</v>
      </c>
      <c r="X134" s="594">
        <v>0</v>
      </c>
      <c r="Y134" s="587">
        <f t="shared" si="4"/>
        <v>462</v>
      </c>
      <c r="Z134" s="594">
        <v>0</v>
      </c>
      <c r="AA134" s="594">
        <v>0</v>
      </c>
      <c r="AB134" s="587">
        <f t="shared" si="5"/>
        <v>462</v>
      </c>
      <c r="AC134" s="594" t="s">
        <v>1696</v>
      </c>
      <c r="AD134" s="594" t="s">
        <v>1697</v>
      </c>
      <c r="AE134" s="594" t="s">
        <v>1697</v>
      </c>
      <c r="AF134" s="608">
        <v>0.45</v>
      </c>
      <c r="AG134" s="594"/>
      <c r="AH134" s="594" t="s">
        <v>1172</v>
      </c>
      <c r="AI134" s="594" t="s">
        <v>1698</v>
      </c>
      <c r="AJ134" s="597"/>
    </row>
    <row r="135" spans="1:36" s="598" customFormat="1" ht="58.5">
      <c r="A135" s="586">
        <v>129</v>
      </c>
      <c r="B135" s="591" t="s">
        <v>1169</v>
      </c>
      <c r="C135" s="609" t="s">
        <v>1699</v>
      </c>
      <c r="D135" s="607" t="s">
        <v>1700</v>
      </c>
      <c r="E135" s="594">
        <v>10</v>
      </c>
      <c r="F135" s="594">
        <v>1</v>
      </c>
      <c r="G135" s="594">
        <v>0</v>
      </c>
      <c r="H135" s="594">
        <v>0</v>
      </c>
      <c r="I135" s="594">
        <v>0</v>
      </c>
      <c r="J135" s="594">
        <v>1</v>
      </c>
      <c r="K135" s="594">
        <v>0</v>
      </c>
      <c r="L135" s="594">
        <v>0</v>
      </c>
      <c r="M135" s="594">
        <v>0</v>
      </c>
      <c r="N135" s="595">
        <v>0</v>
      </c>
      <c r="O135" s="595">
        <v>0</v>
      </c>
      <c r="P135" s="587">
        <f t="shared" ref="P135:P145" si="6">IF(SUM(I135:O135)&gt;0, SUM(I135:O135), "")</f>
        <v>1</v>
      </c>
      <c r="Q135" s="594">
        <v>0</v>
      </c>
      <c r="R135" s="594">
        <v>1</v>
      </c>
      <c r="S135" s="594">
        <v>0</v>
      </c>
      <c r="T135" s="594">
        <v>0</v>
      </c>
      <c r="U135" s="594">
        <v>0</v>
      </c>
      <c r="V135" s="594">
        <v>0</v>
      </c>
      <c r="W135" s="594">
        <v>1</v>
      </c>
      <c r="X135" s="594">
        <v>0</v>
      </c>
      <c r="Y135" s="587">
        <f t="shared" ref="Y135:Y145" si="7">IF(SUM(Q135:U135),SUM(Q135:U135),"")</f>
        <v>1</v>
      </c>
      <c r="Z135" s="594">
        <v>0</v>
      </c>
      <c r="AA135" s="594">
        <v>0</v>
      </c>
      <c r="AB135" s="587">
        <f t="shared" ref="AB135:AB145" si="8">IF(Y135&lt;="",IF(SUM(Y135:AA135)&gt;0,SUM(Y135:AA135),""),"")</f>
        <v>1</v>
      </c>
      <c r="AC135" s="596">
        <v>41922.454861111109</v>
      </c>
      <c r="AD135" s="596">
        <v>41922.494444444441</v>
      </c>
      <c r="AE135" s="596">
        <v>41922.494444444441</v>
      </c>
      <c r="AF135" s="608">
        <v>0.95</v>
      </c>
      <c r="AG135" s="594"/>
      <c r="AH135" s="594" t="s">
        <v>1172</v>
      </c>
      <c r="AI135" s="594" t="s">
        <v>1701</v>
      </c>
      <c r="AJ135" s="597"/>
    </row>
    <row r="136" spans="1:36" s="598" customFormat="1" ht="58.5">
      <c r="A136" s="582">
        <v>130</v>
      </c>
      <c r="B136" s="591" t="s">
        <v>1169</v>
      </c>
      <c r="C136" s="609" t="s">
        <v>1702</v>
      </c>
      <c r="D136" s="607" t="s">
        <v>1703</v>
      </c>
      <c r="E136" s="594">
        <v>10</v>
      </c>
      <c r="F136" s="594">
        <v>1</v>
      </c>
      <c r="G136" s="594">
        <v>0</v>
      </c>
      <c r="H136" s="594">
        <v>0</v>
      </c>
      <c r="I136" s="594">
        <v>0</v>
      </c>
      <c r="J136" s="594">
        <v>4</v>
      </c>
      <c r="K136" s="594">
        <v>0</v>
      </c>
      <c r="L136" s="594">
        <v>2</v>
      </c>
      <c r="M136" s="594">
        <v>0</v>
      </c>
      <c r="N136" s="595">
        <v>0</v>
      </c>
      <c r="O136" s="595">
        <v>0</v>
      </c>
      <c r="P136" s="587">
        <f t="shared" si="6"/>
        <v>6</v>
      </c>
      <c r="Q136" s="594">
        <v>0</v>
      </c>
      <c r="R136" s="594">
        <v>4</v>
      </c>
      <c r="S136" s="594">
        <v>0</v>
      </c>
      <c r="T136" s="594">
        <v>2</v>
      </c>
      <c r="U136" s="594">
        <v>0</v>
      </c>
      <c r="V136" s="594">
        <v>6</v>
      </c>
      <c r="W136" s="594">
        <v>0</v>
      </c>
      <c r="X136" s="594">
        <v>0</v>
      </c>
      <c r="Y136" s="587">
        <f t="shared" si="7"/>
        <v>6</v>
      </c>
      <c r="Z136" s="594">
        <v>0</v>
      </c>
      <c r="AA136" s="594">
        <v>0</v>
      </c>
      <c r="AB136" s="587">
        <f t="shared" si="8"/>
        <v>6</v>
      </c>
      <c r="AC136" s="594" t="s">
        <v>1704</v>
      </c>
      <c r="AD136" s="596">
        <v>41919.667361111111</v>
      </c>
      <c r="AE136" s="596">
        <v>41919.667361111111</v>
      </c>
      <c r="AF136" s="608">
        <v>0.73</v>
      </c>
      <c r="AG136" s="594"/>
      <c r="AH136" s="594" t="s">
        <v>1172</v>
      </c>
      <c r="AI136" s="594" t="s">
        <v>1705</v>
      </c>
      <c r="AJ136" s="597"/>
    </row>
    <row r="137" spans="1:36" s="598" customFormat="1" ht="58.5">
      <c r="A137" s="586">
        <v>131</v>
      </c>
      <c r="B137" s="591" t="s">
        <v>1169</v>
      </c>
      <c r="C137" s="609" t="s">
        <v>1706</v>
      </c>
      <c r="D137" s="607" t="s">
        <v>1204</v>
      </c>
      <c r="E137" s="594">
        <v>10</v>
      </c>
      <c r="F137" s="594">
        <v>1</v>
      </c>
      <c r="G137" s="594">
        <v>0</v>
      </c>
      <c r="H137" s="594">
        <v>0</v>
      </c>
      <c r="I137" s="594">
        <v>0</v>
      </c>
      <c r="J137" s="594">
        <v>0</v>
      </c>
      <c r="K137" s="594">
        <v>3</v>
      </c>
      <c r="L137" s="594">
        <v>0</v>
      </c>
      <c r="M137" s="594">
        <v>414</v>
      </c>
      <c r="N137" s="594">
        <v>0</v>
      </c>
      <c r="O137" s="594">
        <v>0</v>
      </c>
      <c r="P137" s="587">
        <f t="shared" si="6"/>
        <v>417</v>
      </c>
      <c r="Q137" s="594">
        <v>0</v>
      </c>
      <c r="R137" s="594">
        <v>0</v>
      </c>
      <c r="S137" s="594">
        <v>3</v>
      </c>
      <c r="T137" s="594">
        <v>0</v>
      </c>
      <c r="U137" s="594">
        <v>414</v>
      </c>
      <c r="V137" s="594">
        <v>414</v>
      </c>
      <c r="W137" s="594">
        <v>3</v>
      </c>
      <c r="X137" s="594">
        <v>0</v>
      </c>
      <c r="Y137" s="587">
        <f t="shared" si="7"/>
        <v>417</v>
      </c>
      <c r="Z137" s="594">
        <v>0</v>
      </c>
      <c r="AA137" s="594">
        <v>0</v>
      </c>
      <c r="AB137" s="587">
        <f t="shared" si="8"/>
        <v>417</v>
      </c>
      <c r="AC137" s="596">
        <v>41935.063888888886</v>
      </c>
      <c r="AD137" s="596">
        <v>41935.121527777781</v>
      </c>
      <c r="AE137" s="596">
        <v>41935.121527777781</v>
      </c>
      <c r="AF137" s="608">
        <v>1.42</v>
      </c>
      <c r="AG137" s="594"/>
      <c r="AH137" s="594" t="s">
        <v>1172</v>
      </c>
      <c r="AI137" s="594" t="s">
        <v>1707</v>
      </c>
      <c r="AJ137" s="597"/>
    </row>
    <row r="138" spans="1:36" s="598" customFormat="1" ht="58.5">
      <c r="A138" s="586">
        <v>132</v>
      </c>
      <c r="B138" s="591" t="s">
        <v>1169</v>
      </c>
      <c r="C138" s="609" t="s">
        <v>1708</v>
      </c>
      <c r="D138" s="607" t="s">
        <v>1232</v>
      </c>
      <c r="E138" s="594">
        <v>10</v>
      </c>
      <c r="F138" s="594">
        <v>0</v>
      </c>
      <c r="G138" s="594">
        <v>0</v>
      </c>
      <c r="H138" s="594">
        <v>0</v>
      </c>
      <c r="I138" s="594">
        <v>0</v>
      </c>
      <c r="J138" s="594">
        <v>0</v>
      </c>
      <c r="K138" s="594">
        <v>0</v>
      </c>
      <c r="L138" s="594">
        <v>1</v>
      </c>
      <c r="M138" s="594">
        <v>246</v>
      </c>
      <c r="N138" s="594">
        <v>0</v>
      </c>
      <c r="O138" s="594">
        <v>0</v>
      </c>
      <c r="P138" s="587">
        <f t="shared" si="6"/>
        <v>247</v>
      </c>
      <c r="Q138" s="594">
        <v>0</v>
      </c>
      <c r="R138" s="594">
        <v>0</v>
      </c>
      <c r="S138" s="594">
        <v>0</v>
      </c>
      <c r="T138" s="594">
        <v>1</v>
      </c>
      <c r="U138" s="594">
        <v>246</v>
      </c>
      <c r="V138" s="594">
        <v>246</v>
      </c>
      <c r="W138" s="594">
        <v>0</v>
      </c>
      <c r="X138" s="594">
        <v>1</v>
      </c>
      <c r="Y138" s="587">
        <f t="shared" si="7"/>
        <v>247</v>
      </c>
      <c r="Z138" s="594">
        <v>0</v>
      </c>
      <c r="AA138" s="594">
        <v>0</v>
      </c>
      <c r="AB138" s="587">
        <f t="shared" si="8"/>
        <v>247</v>
      </c>
      <c r="AC138" s="594" t="s">
        <v>1709</v>
      </c>
      <c r="AD138" s="594" t="s">
        <v>1710</v>
      </c>
      <c r="AE138" s="594" t="s">
        <v>1710</v>
      </c>
      <c r="AF138" s="608">
        <v>0.9</v>
      </c>
      <c r="AG138" s="594"/>
      <c r="AH138" s="594" t="s">
        <v>1172</v>
      </c>
      <c r="AI138" s="594" t="s">
        <v>1711</v>
      </c>
      <c r="AJ138" s="597"/>
    </row>
    <row r="139" spans="1:36" s="598" customFormat="1" ht="58.5">
      <c r="A139" s="582">
        <v>133</v>
      </c>
      <c r="B139" s="591" t="s">
        <v>1169</v>
      </c>
      <c r="C139" s="609" t="s">
        <v>1712</v>
      </c>
      <c r="D139" s="607" t="s">
        <v>1219</v>
      </c>
      <c r="E139" s="594">
        <v>10</v>
      </c>
      <c r="F139" s="594">
        <v>1</v>
      </c>
      <c r="G139" s="594">
        <v>0</v>
      </c>
      <c r="H139" s="594">
        <v>0</v>
      </c>
      <c r="I139" s="594">
        <v>0</v>
      </c>
      <c r="J139" s="594">
        <v>19</v>
      </c>
      <c r="K139" s="594">
        <v>58</v>
      </c>
      <c r="L139" s="594">
        <v>0</v>
      </c>
      <c r="M139" s="594">
        <v>219</v>
      </c>
      <c r="N139" s="594">
        <v>0</v>
      </c>
      <c r="O139" s="594">
        <v>0</v>
      </c>
      <c r="P139" s="587">
        <f t="shared" si="6"/>
        <v>296</v>
      </c>
      <c r="Q139" s="594">
        <v>0</v>
      </c>
      <c r="R139" s="594">
        <v>19</v>
      </c>
      <c r="S139" s="594">
        <v>58</v>
      </c>
      <c r="T139" s="594">
        <v>0</v>
      </c>
      <c r="U139" s="594">
        <v>219</v>
      </c>
      <c r="V139" s="594">
        <v>278</v>
      </c>
      <c r="W139" s="594">
        <v>18</v>
      </c>
      <c r="X139" s="594">
        <v>0</v>
      </c>
      <c r="Y139" s="587">
        <f t="shared" si="7"/>
        <v>296</v>
      </c>
      <c r="Z139" s="594">
        <v>0</v>
      </c>
      <c r="AA139" s="594">
        <v>0</v>
      </c>
      <c r="AB139" s="587">
        <f t="shared" si="8"/>
        <v>296</v>
      </c>
      <c r="AC139" s="594" t="s">
        <v>1713</v>
      </c>
      <c r="AD139" s="594" t="s">
        <v>1714</v>
      </c>
      <c r="AE139" s="594" t="s">
        <v>1714</v>
      </c>
      <c r="AF139" s="608">
        <v>0.78333333333333333</v>
      </c>
      <c r="AG139" s="594"/>
      <c r="AH139" s="594" t="s">
        <v>1172</v>
      </c>
      <c r="AI139" s="594" t="s">
        <v>1715</v>
      </c>
      <c r="AJ139" s="597"/>
    </row>
    <row r="140" spans="1:36" s="598" customFormat="1" ht="58.5">
      <c r="A140" s="586">
        <v>134</v>
      </c>
      <c r="B140" s="591" t="s">
        <v>1169</v>
      </c>
      <c r="C140" s="609" t="s">
        <v>1716</v>
      </c>
      <c r="D140" s="607" t="s">
        <v>1717</v>
      </c>
      <c r="E140" s="594">
        <v>10</v>
      </c>
      <c r="F140" s="594">
        <v>1</v>
      </c>
      <c r="G140" s="594">
        <v>0</v>
      </c>
      <c r="H140" s="594">
        <v>0</v>
      </c>
      <c r="I140" s="594">
        <v>0</v>
      </c>
      <c r="J140" s="594">
        <v>6</v>
      </c>
      <c r="K140" s="594">
        <v>0</v>
      </c>
      <c r="L140" s="594">
        <v>6</v>
      </c>
      <c r="M140" s="594">
        <v>16</v>
      </c>
      <c r="N140" s="594">
        <v>0</v>
      </c>
      <c r="O140" s="594">
        <v>0</v>
      </c>
      <c r="P140" s="587">
        <f t="shared" si="6"/>
        <v>28</v>
      </c>
      <c r="Q140" s="594">
        <v>0</v>
      </c>
      <c r="R140" s="594">
        <v>6</v>
      </c>
      <c r="S140" s="594">
        <v>0</v>
      </c>
      <c r="T140" s="594">
        <v>6</v>
      </c>
      <c r="U140" s="594">
        <v>16</v>
      </c>
      <c r="V140" s="594">
        <v>23</v>
      </c>
      <c r="W140" s="594">
        <v>5</v>
      </c>
      <c r="X140" s="594">
        <v>0</v>
      </c>
      <c r="Y140" s="587">
        <f t="shared" si="7"/>
        <v>28</v>
      </c>
      <c r="Z140" s="594">
        <v>0</v>
      </c>
      <c r="AA140" s="594">
        <v>0</v>
      </c>
      <c r="AB140" s="587">
        <f t="shared" si="8"/>
        <v>28</v>
      </c>
      <c r="AC140" s="594" t="s">
        <v>1718</v>
      </c>
      <c r="AD140" s="594" t="s">
        <v>1719</v>
      </c>
      <c r="AE140" s="594" t="s">
        <v>1719</v>
      </c>
      <c r="AF140" s="608">
        <v>0.49</v>
      </c>
      <c r="AG140" s="594"/>
      <c r="AH140" s="594" t="s">
        <v>1172</v>
      </c>
      <c r="AI140" s="594" t="s">
        <v>1720</v>
      </c>
      <c r="AJ140" s="597"/>
    </row>
    <row r="141" spans="1:36" s="598" customFormat="1" ht="58.5">
      <c r="A141" s="586">
        <v>135</v>
      </c>
      <c r="B141" s="591" t="s">
        <v>1169</v>
      </c>
      <c r="C141" s="609" t="s">
        <v>1699</v>
      </c>
      <c r="D141" s="607" t="s">
        <v>1700</v>
      </c>
      <c r="E141" s="594">
        <v>10</v>
      </c>
      <c r="F141" s="594">
        <v>1</v>
      </c>
      <c r="G141" s="594">
        <v>0</v>
      </c>
      <c r="H141" s="594">
        <v>0</v>
      </c>
      <c r="I141" s="594">
        <v>0</v>
      </c>
      <c r="J141" s="594">
        <v>1</v>
      </c>
      <c r="K141" s="594">
        <v>0</v>
      </c>
      <c r="L141" s="594">
        <v>0</v>
      </c>
      <c r="M141" s="594">
        <v>0</v>
      </c>
      <c r="N141" s="595">
        <v>0</v>
      </c>
      <c r="O141" s="595">
        <v>0</v>
      </c>
      <c r="P141" s="587">
        <f>IF(SUM(I141:O141)&gt;0, SUM(I141:O141), "")</f>
        <v>1</v>
      </c>
      <c r="Q141" s="594">
        <v>0</v>
      </c>
      <c r="R141" s="594">
        <v>1</v>
      </c>
      <c r="S141" s="594">
        <v>0</v>
      </c>
      <c r="T141" s="594">
        <v>0</v>
      </c>
      <c r="U141" s="594">
        <v>0</v>
      </c>
      <c r="V141" s="594">
        <v>0</v>
      </c>
      <c r="W141" s="594">
        <v>1</v>
      </c>
      <c r="X141" s="594">
        <v>0</v>
      </c>
      <c r="Y141" s="587">
        <f t="shared" si="7"/>
        <v>1</v>
      </c>
      <c r="Z141" s="594">
        <v>0</v>
      </c>
      <c r="AA141" s="594">
        <v>0</v>
      </c>
      <c r="AB141" s="587">
        <f t="shared" si="8"/>
        <v>1</v>
      </c>
      <c r="AC141" s="596">
        <v>41963.520833333336</v>
      </c>
      <c r="AD141" s="596">
        <v>41963.569444444445</v>
      </c>
      <c r="AE141" s="596">
        <v>41963.569444444445</v>
      </c>
      <c r="AF141" s="608">
        <v>1.27</v>
      </c>
      <c r="AG141" s="594"/>
      <c r="AH141" s="594" t="s">
        <v>1172</v>
      </c>
      <c r="AI141" s="594" t="s">
        <v>1721</v>
      </c>
      <c r="AJ141" s="597"/>
    </row>
    <row r="142" spans="1:36" s="598" customFormat="1" ht="58.5">
      <c r="A142" s="582">
        <v>136</v>
      </c>
      <c r="B142" s="591" t="s">
        <v>1169</v>
      </c>
      <c r="C142" s="609" t="s">
        <v>1722</v>
      </c>
      <c r="D142" s="607" t="s">
        <v>1723</v>
      </c>
      <c r="E142" s="594">
        <v>10</v>
      </c>
      <c r="F142" s="594">
        <v>0</v>
      </c>
      <c r="G142" s="594">
        <v>0</v>
      </c>
      <c r="H142" s="594">
        <v>0</v>
      </c>
      <c r="I142" s="594">
        <v>0</v>
      </c>
      <c r="J142" s="594">
        <v>0</v>
      </c>
      <c r="K142" s="594">
        <v>62</v>
      </c>
      <c r="L142" s="594">
        <v>0</v>
      </c>
      <c r="M142" s="594">
        <v>139</v>
      </c>
      <c r="N142" s="594">
        <v>0</v>
      </c>
      <c r="O142" s="594">
        <v>0</v>
      </c>
      <c r="P142" s="587">
        <f t="shared" si="6"/>
        <v>201</v>
      </c>
      <c r="Q142" s="594">
        <v>0</v>
      </c>
      <c r="R142" s="594">
        <v>0</v>
      </c>
      <c r="S142" s="594">
        <v>62</v>
      </c>
      <c r="T142" s="594">
        <v>0</v>
      </c>
      <c r="U142" s="594">
        <v>139</v>
      </c>
      <c r="V142" s="594">
        <v>195</v>
      </c>
      <c r="W142" s="594">
        <v>11</v>
      </c>
      <c r="X142" s="594">
        <v>2</v>
      </c>
      <c r="Y142" s="587">
        <f t="shared" si="7"/>
        <v>201</v>
      </c>
      <c r="Z142" s="594">
        <v>0</v>
      </c>
      <c r="AA142" s="594">
        <v>0</v>
      </c>
      <c r="AB142" s="587">
        <f t="shared" si="8"/>
        <v>201</v>
      </c>
      <c r="AC142" s="594" t="s">
        <v>1724</v>
      </c>
      <c r="AD142" s="594" t="s">
        <v>1725</v>
      </c>
      <c r="AE142" s="594" t="s">
        <v>1725</v>
      </c>
      <c r="AF142" s="608">
        <v>0.92</v>
      </c>
      <c r="AG142" s="594"/>
      <c r="AH142" s="594" t="s">
        <v>1172</v>
      </c>
      <c r="AI142" s="594" t="s">
        <v>1726</v>
      </c>
      <c r="AJ142" s="597"/>
    </row>
    <row r="143" spans="1:36" s="598" customFormat="1" ht="58.5">
      <c r="A143" s="586">
        <v>137</v>
      </c>
      <c r="B143" s="591" t="s">
        <v>1169</v>
      </c>
      <c r="C143" s="609" t="s">
        <v>1727</v>
      </c>
      <c r="D143" s="607" t="s">
        <v>1728</v>
      </c>
      <c r="E143" s="594">
        <v>10</v>
      </c>
      <c r="F143" s="594">
        <v>1</v>
      </c>
      <c r="G143" s="594">
        <v>0</v>
      </c>
      <c r="H143" s="594">
        <v>0</v>
      </c>
      <c r="I143" s="594">
        <v>0</v>
      </c>
      <c r="J143" s="594">
        <v>1</v>
      </c>
      <c r="K143" s="594">
        <v>0</v>
      </c>
      <c r="L143" s="594">
        <v>0</v>
      </c>
      <c r="M143" s="594">
        <v>0</v>
      </c>
      <c r="N143" s="594">
        <v>0</v>
      </c>
      <c r="O143" s="594">
        <v>0</v>
      </c>
      <c r="P143" s="587">
        <f t="shared" si="6"/>
        <v>1</v>
      </c>
      <c r="Q143" s="594">
        <v>0</v>
      </c>
      <c r="R143" s="594">
        <v>1</v>
      </c>
      <c r="S143" s="594">
        <v>0</v>
      </c>
      <c r="T143" s="594">
        <v>0</v>
      </c>
      <c r="U143" s="594">
        <v>0</v>
      </c>
      <c r="V143" s="594">
        <v>0</v>
      </c>
      <c r="W143" s="594">
        <v>0</v>
      </c>
      <c r="X143" s="594">
        <v>1</v>
      </c>
      <c r="Y143" s="587">
        <f t="shared" si="7"/>
        <v>1</v>
      </c>
      <c r="Z143" s="594">
        <v>0</v>
      </c>
      <c r="AA143" s="594">
        <v>0</v>
      </c>
      <c r="AB143" s="587">
        <f t="shared" si="8"/>
        <v>1</v>
      </c>
      <c r="AC143" s="594" t="s">
        <v>1729</v>
      </c>
      <c r="AD143" s="594" t="s">
        <v>1730</v>
      </c>
      <c r="AE143" s="594" t="s">
        <v>1730</v>
      </c>
      <c r="AF143" s="608">
        <v>0.26</v>
      </c>
      <c r="AG143" s="594"/>
      <c r="AH143" s="594" t="s">
        <v>1172</v>
      </c>
      <c r="AI143" s="594" t="s">
        <v>1731</v>
      </c>
      <c r="AJ143" s="597"/>
    </row>
    <row r="144" spans="1:36" ht="58.5">
      <c r="A144" s="586">
        <v>138</v>
      </c>
      <c r="B144" s="583" t="s">
        <v>1169</v>
      </c>
      <c r="C144" s="610" t="s">
        <v>1732</v>
      </c>
      <c r="D144" s="611" t="s">
        <v>1425</v>
      </c>
      <c r="E144" s="586">
        <v>10</v>
      </c>
      <c r="F144" s="586">
        <v>0</v>
      </c>
      <c r="G144" s="586">
        <v>0</v>
      </c>
      <c r="H144" s="586">
        <v>0</v>
      </c>
      <c r="I144" s="586">
        <v>0</v>
      </c>
      <c r="J144" s="586">
        <v>1</v>
      </c>
      <c r="K144" s="586">
        <v>33</v>
      </c>
      <c r="L144" s="586">
        <v>0</v>
      </c>
      <c r="M144" s="586">
        <v>49</v>
      </c>
      <c r="N144" s="582">
        <v>0</v>
      </c>
      <c r="O144" s="582">
        <v>0</v>
      </c>
      <c r="P144" s="587">
        <f t="shared" si="6"/>
        <v>83</v>
      </c>
      <c r="Q144" s="586">
        <v>0</v>
      </c>
      <c r="R144" s="586">
        <v>1</v>
      </c>
      <c r="S144" s="586">
        <v>33</v>
      </c>
      <c r="T144" s="586">
        <v>0</v>
      </c>
      <c r="U144" s="586">
        <v>49</v>
      </c>
      <c r="V144" s="586">
        <v>64</v>
      </c>
      <c r="W144" s="586">
        <v>14</v>
      </c>
      <c r="X144" s="586">
        <v>5</v>
      </c>
      <c r="Y144" s="587">
        <f t="shared" si="7"/>
        <v>83</v>
      </c>
      <c r="Z144" s="586">
        <v>0</v>
      </c>
      <c r="AA144" s="586">
        <v>0</v>
      </c>
      <c r="AB144" s="587">
        <f t="shared" si="8"/>
        <v>83</v>
      </c>
      <c r="AC144" s="586" t="s">
        <v>1733</v>
      </c>
      <c r="AD144" s="588">
        <v>41995.094444444447</v>
      </c>
      <c r="AE144" s="586" t="s">
        <v>1734</v>
      </c>
      <c r="AF144" s="612">
        <v>2.12</v>
      </c>
      <c r="AG144" s="586"/>
      <c r="AH144" s="586" t="s">
        <v>1172</v>
      </c>
      <c r="AI144" s="594" t="s">
        <v>1735</v>
      </c>
    </row>
    <row r="145" spans="1:35" ht="58.5">
      <c r="A145" s="582">
        <v>139</v>
      </c>
      <c r="B145" s="583" t="s">
        <v>1169</v>
      </c>
      <c r="C145" s="610" t="s">
        <v>1736</v>
      </c>
      <c r="D145" s="611" t="s">
        <v>1737</v>
      </c>
      <c r="E145" s="586">
        <v>10</v>
      </c>
      <c r="F145" s="586">
        <v>1</v>
      </c>
      <c r="G145" s="586">
        <v>0</v>
      </c>
      <c r="H145" s="586">
        <v>0</v>
      </c>
      <c r="I145" s="586">
        <v>0</v>
      </c>
      <c r="J145" s="586">
        <v>0</v>
      </c>
      <c r="K145" s="586">
        <v>39</v>
      </c>
      <c r="L145" s="586">
        <v>1</v>
      </c>
      <c r="M145" s="586">
        <v>203</v>
      </c>
      <c r="N145" s="582">
        <v>0</v>
      </c>
      <c r="O145" s="582">
        <v>0</v>
      </c>
      <c r="P145" s="587">
        <f t="shared" si="6"/>
        <v>243</v>
      </c>
      <c r="Q145" s="586">
        <v>0</v>
      </c>
      <c r="R145" s="586">
        <v>0</v>
      </c>
      <c r="S145" s="586">
        <v>39</v>
      </c>
      <c r="T145" s="586">
        <v>1</v>
      </c>
      <c r="U145" s="586">
        <v>203</v>
      </c>
      <c r="V145" s="586">
        <v>236</v>
      </c>
      <c r="W145" s="586">
        <v>7</v>
      </c>
      <c r="X145" s="586">
        <v>0</v>
      </c>
      <c r="Y145" s="587">
        <f t="shared" si="7"/>
        <v>243</v>
      </c>
      <c r="Z145" s="586">
        <v>0</v>
      </c>
      <c r="AA145" s="586">
        <v>0</v>
      </c>
      <c r="AB145" s="587">
        <f t="shared" si="8"/>
        <v>243</v>
      </c>
      <c r="AC145" s="586" t="s">
        <v>1738</v>
      </c>
      <c r="AD145" s="586" t="s">
        <v>1739</v>
      </c>
      <c r="AE145" s="586" t="s">
        <v>1739</v>
      </c>
      <c r="AF145" s="612">
        <v>1.76</v>
      </c>
      <c r="AG145" s="586"/>
      <c r="AH145" s="586" t="s">
        <v>1172</v>
      </c>
      <c r="AI145" s="594" t="s">
        <v>1740</v>
      </c>
    </row>
    <row r="146" spans="1:35">
      <c r="A146" s="586"/>
      <c r="C146" s="610"/>
      <c r="D146" s="611"/>
      <c r="E146" s="586"/>
      <c r="L146" s="586"/>
      <c r="M146" s="586"/>
      <c r="N146" s="586"/>
      <c r="O146" s="586"/>
      <c r="P146" s="587"/>
      <c r="Q146" s="586"/>
      <c r="R146" s="586"/>
      <c r="S146" s="586"/>
      <c r="T146" s="586"/>
      <c r="U146" s="586"/>
      <c r="V146" s="586"/>
      <c r="W146" s="586"/>
      <c r="X146" s="586"/>
      <c r="Y146" s="587"/>
      <c r="Z146" s="586"/>
      <c r="AA146" s="586"/>
      <c r="AB146" s="587"/>
      <c r="AF146" s="612"/>
      <c r="AG146" s="586"/>
      <c r="AH146" s="586"/>
      <c r="AI146" s="586"/>
    </row>
    <row r="147" spans="1:35">
      <c r="A147" s="586"/>
      <c r="P147" s="613"/>
      <c r="Y147" s="613" t="str">
        <f t="shared" ref="Y147:Y160" si="9">IF(SUM(Q147:U147),SUM(Q147:U147),"")</f>
        <v/>
      </c>
      <c r="AB147" s="613" t="str">
        <f t="shared" ref="AB147:AB210" si="10">IF(Y147&lt;="",IF(SUM(Y147:AA147)&gt;0,SUM(Y147:AA147),""),"")</f>
        <v/>
      </c>
    </row>
    <row r="148" spans="1:35">
      <c r="A148" s="586"/>
      <c r="P148" s="613"/>
      <c r="Y148" s="613" t="str">
        <f t="shared" si="9"/>
        <v/>
      </c>
      <c r="AB148" s="613" t="str">
        <f t="shared" si="10"/>
        <v/>
      </c>
      <c r="AF148" s="586"/>
    </row>
    <row r="149" spans="1:35">
      <c r="A149" s="582"/>
      <c r="N149" s="615"/>
      <c r="O149" s="615"/>
      <c r="P149" s="613"/>
      <c r="Y149" s="613" t="str">
        <f t="shared" si="9"/>
        <v/>
      </c>
      <c r="AB149" s="613" t="str">
        <f t="shared" si="10"/>
        <v/>
      </c>
    </row>
    <row r="150" spans="1:35">
      <c r="A150" s="586"/>
      <c r="P150" s="613"/>
      <c r="Y150" s="613" t="str">
        <f t="shared" si="9"/>
        <v/>
      </c>
      <c r="AB150" s="613" t="str">
        <f t="shared" si="10"/>
        <v/>
      </c>
    </row>
    <row r="151" spans="1:35">
      <c r="A151" s="586"/>
      <c r="P151" s="613"/>
      <c r="Y151" s="613" t="str">
        <f t="shared" si="9"/>
        <v/>
      </c>
      <c r="AB151" s="613" t="str">
        <f t="shared" si="10"/>
        <v/>
      </c>
    </row>
    <row r="152" spans="1:35">
      <c r="A152" s="582"/>
      <c r="P152" s="613"/>
      <c r="Y152" s="613" t="str">
        <f t="shared" si="9"/>
        <v/>
      </c>
      <c r="AB152" s="613" t="str">
        <f t="shared" si="10"/>
        <v/>
      </c>
    </row>
    <row r="153" spans="1:35">
      <c r="A153" s="586"/>
      <c r="N153" s="615"/>
      <c r="O153" s="615"/>
      <c r="P153" s="613"/>
      <c r="Y153" s="613" t="str">
        <f t="shared" si="9"/>
        <v/>
      </c>
      <c r="AB153" s="613" t="str">
        <f t="shared" si="10"/>
        <v/>
      </c>
    </row>
    <row r="154" spans="1:35">
      <c r="A154" s="586"/>
      <c r="P154" s="613"/>
      <c r="Y154" s="613" t="str">
        <f t="shared" si="9"/>
        <v/>
      </c>
      <c r="AB154" s="613" t="str">
        <f t="shared" si="10"/>
        <v/>
      </c>
    </row>
    <row r="155" spans="1:35">
      <c r="A155" s="582"/>
      <c r="P155" s="613"/>
      <c r="Y155" s="613" t="str">
        <f t="shared" si="9"/>
        <v/>
      </c>
      <c r="AB155" s="613" t="str">
        <f t="shared" si="10"/>
        <v/>
      </c>
    </row>
    <row r="156" spans="1:35">
      <c r="A156" s="586"/>
      <c r="P156" s="613"/>
      <c r="Y156" s="613" t="str">
        <f t="shared" si="9"/>
        <v/>
      </c>
      <c r="AB156" s="613" t="str">
        <f t="shared" si="10"/>
        <v/>
      </c>
    </row>
    <row r="157" spans="1:35">
      <c r="A157" s="586"/>
      <c r="N157" s="615"/>
      <c r="O157" s="615"/>
      <c r="P157" s="613"/>
      <c r="Y157" s="613" t="str">
        <f t="shared" si="9"/>
        <v/>
      </c>
      <c r="AB157" s="613" t="str">
        <f t="shared" si="10"/>
        <v/>
      </c>
    </row>
    <row r="158" spans="1:35">
      <c r="A158" s="582"/>
      <c r="P158" s="613"/>
      <c r="Y158" s="613" t="str">
        <f t="shared" si="9"/>
        <v/>
      </c>
      <c r="AB158" s="613" t="str">
        <f t="shared" si="10"/>
        <v/>
      </c>
    </row>
    <row r="159" spans="1:35">
      <c r="A159" s="586"/>
      <c r="P159" s="613"/>
      <c r="Y159" s="613" t="str">
        <f t="shared" si="9"/>
        <v/>
      </c>
      <c r="AB159" s="613" t="str">
        <f t="shared" si="10"/>
        <v/>
      </c>
    </row>
    <row r="160" spans="1:35">
      <c r="A160" s="586"/>
      <c r="P160" s="613"/>
      <c r="Y160" s="613" t="str">
        <f t="shared" si="9"/>
        <v/>
      </c>
      <c r="AB160" s="613" t="str">
        <f t="shared" si="10"/>
        <v/>
      </c>
    </row>
    <row r="161" spans="1:28">
      <c r="A161" s="582"/>
      <c r="N161" s="615"/>
      <c r="O161" s="615"/>
      <c r="P161" s="613"/>
      <c r="Y161" s="613"/>
      <c r="AB161" s="613" t="str">
        <f t="shared" si="10"/>
        <v/>
      </c>
    </row>
    <row r="162" spans="1:28">
      <c r="A162" s="586"/>
      <c r="P162" s="613"/>
      <c r="Y162" s="613"/>
      <c r="AB162" s="613" t="str">
        <f t="shared" si="10"/>
        <v/>
      </c>
    </row>
    <row r="163" spans="1:28">
      <c r="A163" s="586"/>
      <c r="P163" s="613"/>
      <c r="Y163" s="613"/>
      <c r="AB163" s="613" t="str">
        <f t="shared" si="10"/>
        <v/>
      </c>
    </row>
    <row r="164" spans="1:28">
      <c r="A164" s="582"/>
      <c r="P164" s="613"/>
      <c r="Y164" s="613"/>
      <c r="AB164" s="613" t="str">
        <f t="shared" si="10"/>
        <v/>
      </c>
    </row>
    <row r="165" spans="1:28">
      <c r="A165" s="586"/>
      <c r="N165" s="615"/>
      <c r="O165" s="615"/>
      <c r="P165" s="613"/>
      <c r="Y165" s="613"/>
      <c r="AB165" s="613" t="str">
        <f t="shared" si="10"/>
        <v/>
      </c>
    </row>
    <row r="166" spans="1:28">
      <c r="A166" s="586"/>
      <c r="P166" s="613"/>
      <c r="Y166" s="613"/>
      <c r="AB166" s="613" t="str">
        <f t="shared" si="10"/>
        <v/>
      </c>
    </row>
    <row r="167" spans="1:28">
      <c r="A167" s="582"/>
      <c r="P167" s="613"/>
      <c r="Y167" s="613"/>
      <c r="AB167" s="613" t="str">
        <f t="shared" si="10"/>
        <v/>
      </c>
    </row>
    <row r="168" spans="1:28">
      <c r="A168" s="586"/>
      <c r="P168" s="613"/>
      <c r="Y168" s="613"/>
      <c r="AB168" s="613" t="str">
        <f t="shared" si="10"/>
        <v/>
      </c>
    </row>
    <row r="169" spans="1:28">
      <c r="A169" s="586"/>
      <c r="N169" s="615"/>
      <c r="O169" s="615"/>
      <c r="P169" s="613"/>
      <c r="Y169" s="613"/>
      <c r="AB169" s="613" t="str">
        <f t="shared" si="10"/>
        <v/>
      </c>
    </row>
    <row r="170" spans="1:28">
      <c r="A170" s="582"/>
      <c r="P170" s="613"/>
      <c r="Y170" s="613"/>
      <c r="AB170" s="613" t="str">
        <f t="shared" si="10"/>
        <v/>
      </c>
    </row>
    <row r="171" spans="1:28">
      <c r="A171" s="586"/>
      <c r="P171" s="613"/>
      <c r="Y171" s="613"/>
      <c r="AB171" s="613" t="str">
        <f t="shared" si="10"/>
        <v/>
      </c>
    </row>
    <row r="172" spans="1:28">
      <c r="A172" s="586"/>
      <c r="P172" s="613"/>
      <c r="Y172" s="613"/>
      <c r="AB172" s="613" t="str">
        <f t="shared" si="10"/>
        <v/>
      </c>
    </row>
    <row r="173" spans="1:28">
      <c r="A173" s="582"/>
      <c r="N173" s="615"/>
      <c r="O173" s="615"/>
      <c r="P173" s="613"/>
      <c r="Y173" s="613"/>
      <c r="AB173" s="613" t="str">
        <f t="shared" si="10"/>
        <v/>
      </c>
    </row>
    <row r="174" spans="1:28">
      <c r="A174" s="586"/>
      <c r="P174" s="613"/>
      <c r="Y174" s="613"/>
      <c r="AB174" s="613" t="str">
        <f t="shared" si="10"/>
        <v/>
      </c>
    </row>
    <row r="175" spans="1:28">
      <c r="A175" s="586"/>
      <c r="P175" s="613"/>
      <c r="Y175" s="613"/>
      <c r="AB175" s="613" t="str">
        <f t="shared" si="10"/>
        <v/>
      </c>
    </row>
    <row r="176" spans="1:28">
      <c r="A176" s="582"/>
      <c r="P176" s="613"/>
      <c r="Y176" s="613"/>
      <c r="AB176" s="613" t="str">
        <f t="shared" si="10"/>
        <v/>
      </c>
    </row>
    <row r="177" spans="1:28">
      <c r="A177" s="586"/>
      <c r="N177" s="615"/>
      <c r="O177" s="615"/>
      <c r="P177" s="613"/>
      <c r="Y177" s="613"/>
      <c r="AB177" s="613" t="str">
        <f t="shared" si="10"/>
        <v/>
      </c>
    </row>
    <row r="178" spans="1:28">
      <c r="A178" s="586"/>
      <c r="P178" s="613"/>
      <c r="Y178" s="613"/>
      <c r="AB178" s="613" t="str">
        <f t="shared" si="10"/>
        <v/>
      </c>
    </row>
    <row r="179" spans="1:28">
      <c r="A179" s="582"/>
      <c r="P179" s="613"/>
      <c r="Y179" s="613"/>
      <c r="AB179" s="613" t="str">
        <f t="shared" si="10"/>
        <v/>
      </c>
    </row>
    <row r="180" spans="1:28">
      <c r="A180" s="586"/>
      <c r="P180" s="613"/>
      <c r="Y180" s="613"/>
      <c r="AB180" s="613" t="str">
        <f t="shared" si="10"/>
        <v/>
      </c>
    </row>
    <row r="181" spans="1:28">
      <c r="A181" s="586"/>
      <c r="N181" s="615"/>
      <c r="O181" s="615"/>
      <c r="P181" s="613"/>
      <c r="Y181" s="613"/>
      <c r="AB181" s="613" t="str">
        <f t="shared" si="10"/>
        <v/>
      </c>
    </row>
    <row r="182" spans="1:28">
      <c r="A182" s="582"/>
      <c r="P182" s="613"/>
      <c r="Y182" s="613"/>
      <c r="AB182" s="613" t="str">
        <f t="shared" si="10"/>
        <v/>
      </c>
    </row>
    <row r="183" spans="1:28">
      <c r="A183" s="586"/>
      <c r="P183" s="613"/>
      <c r="Y183" s="613"/>
      <c r="AB183" s="613" t="str">
        <f t="shared" si="10"/>
        <v/>
      </c>
    </row>
    <row r="184" spans="1:28">
      <c r="A184" s="586"/>
      <c r="P184" s="613"/>
      <c r="Y184" s="613"/>
      <c r="AB184" s="613" t="str">
        <f t="shared" si="10"/>
        <v/>
      </c>
    </row>
    <row r="185" spans="1:28">
      <c r="A185" s="582"/>
      <c r="N185" s="615"/>
      <c r="O185" s="615"/>
      <c r="P185" s="613"/>
      <c r="Y185" s="613"/>
      <c r="AB185" s="613" t="str">
        <f t="shared" si="10"/>
        <v/>
      </c>
    </row>
    <row r="186" spans="1:28">
      <c r="A186" s="586"/>
      <c r="P186" s="613"/>
      <c r="Y186" s="613"/>
      <c r="AB186" s="613" t="str">
        <f t="shared" si="10"/>
        <v/>
      </c>
    </row>
    <row r="187" spans="1:28">
      <c r="A187" s="586"/>
      <c r="P187" s="613"/>
      <c r="Y187" s="613"/>
      <c r="AB187" s="613" t="str">
        <f t="shared" si="10"/>
        <v/>
      </c>
    </row>
    <row r="188" spans="1:28">
      <c r="A188" s="582"/>
      <c r="P188" s="613"/>
      <c r="Y188" s="613"/>
      <c r="AB188" s="613" t="str">
        <f t="shared" si="10"/>
        <v/>
      </c>
    </row>
    <row r="189" spans="1:28">
      <c r="A189" s="586"/>
      <c r="N189" s="615"/>
      <c r="O189" s="615"/>
      <c r="P189" s="613"/>
      <c r="Y189" s="613"/>
      <c r="AB189" s="613" t="str">
        <f t="shared" si="10"/>
        <v/>
      </c>
    </row>
    <row r="190" spans="1:28">
      <c r="A190" s="586"/>
      <c r="P190" s="613"/>
      <c r="Y190" s="613"/>
      <c r="AB190" s="613" t="str">
        <f t="shared" si="10"/>
        <v/>
      </c>
    </row>
    <row r="191" spans="1:28">
      <c r="A191" s="582"/>
      <c r="P191" s="613"/>
      <c r="Y191" s="613"/>
      <c r="AB191" s="613" t="str">
        <f t="shared" si="10"/>
        <v/>
      </c>
    </row>
    <row r="192" spans="1:28">
      <c r="A192" s="586"/>
      <c r="P192" s="613"/>
      <c r="Y192" s="613"/>
      <c r="AB192" s="613" t="str">
        <f t="shared" si="10"/>
        <v/>
      </c>
    </row>
    <row r="193" spans="1:28">
      <c r="A193" s="586"/>
      <c r="N193" s="615"/>
      <c r="O193" s="615"/>
      <c r="P193" s="613"/>
      <c r="Y193" s="613"/>
      <c r="AB193" s="613" t="str">
        <f t="shared" si="10"/>
        <v/>
      </c>
    </row>
    <row r="194" spans="1:28">
      <c r="A194" s="582"/>
      <c r="P194" s="613"/>
      <c r="Y194" s="613"/>
      <c r="AB194" s="613" t="str">
        <f t="shared" si="10"/>
        <v/>
      </c>
    </row>
    <row r="195" spans="1:28">
      <c r="A195" s="586"/>
      <c r="P195" s="613"/>
      <c r="Y195" s="613"/>
      <c r="AB195" s="613" t="str">
        <f t="shared" si="10"/>
        <v/>
      </c>
    </row>
    <row r="196" spans="1:28">
      <c r="A196" s="586"/>
      <c r="P196" s="613"/>
      <c r="Y196" s="613"/>
      <c r="AB196" s="613" t="str">
        <f t="shared" si="10"/>
        <v/>
      </c>
    </row>
    <row r="197" spans="1:28">
      <c r="A197" s="582"/>
      <c r="N197" s="615"/>
      <c r="O197" s="615"/>
      <c r="P197" s="613"/>
      <c r="Y197" s="613"/>
      <c r="AB197" s="613" t="str">
        <f t="shared" si="10"/>
        <v/>
      </c>
    </row>
    <row r="198" spans="1:28">
      <c r="A198" s="586"/>
      <c r="P198" s="613"/>
      <c r="Y198" s="613"/>
      <c r="AB198" s="613" t="str">
        <f t="shared" si="10"/>
        <v/>
      </c>
    </row>
    <row r="199" spans="1:28">
      <c r="A199" s="586"/>
      <c r="P199" s="613"/>
      <c r="Y199" s="613"/>
      <c r="AB199" s="613" t="str">
        <f t="shared" si="10"/>
        <v/>
      </c>
    </row>
    <row r="200" spans="1:28">
      <c r="A200" s="582"/>
      <c r="P200" s="613"/>
      <c r="Y200" s="613"/>
      <c r="AB200" s="613" t="str">
        <f t="shared" si="10"/>
        <v/>
      </c>
    </row>
    <row r="201" spans="1:28">
      <c r="A201" s="586"/>
      <c r="N201" s="615"/>
      <c r="O201" s="615"/>
      <c r="P201" s="613"/>
      <c r="Y201" s="613"/>
      <c r="AB201" s="613" t="str">
        <f t="shared" si="10"/>
        <v/>
      </c>
    </row>
    <row r="202" spans="1:28">
      <c r="A202" s="586"/>
      <c r="P202" s="613"/>
      <c r="Y202" s="613"/>
      <c r="AB202" s="613" t="str">
        <f t="shared" si="10"/>
        <v/>
      </c>
    </row>
    <row r="203" spans="1:28">
      <c r="A203" s="582"/>
      <c r="P203" s="613"/>
      <c r="Y203" s="613"/>
      <c r="AB203" s="613" t="str">
        <f t="shared" si="10"/>
        <v/>
      </c>
    </row>
    <row r="204" spans="1:28">
      <c r="A204" s="586"/>
      <c r="P204" s="613"/>
      <c r="Y204" s="613"/>
      <c r="AB204" s="613" t="str">
        <f t="shared" si="10"/>
        <v/>
      </c>
    </row>
    <row r="205" spans="1:28">
      <c r="A205" s="586"/>
      <c r="N205" s="615"/>
      <c r="O205" s="615"/>
      <c r="P205" s="613"/>
      <c r="Y205" s="613"/>
      <c r="AB205" s="613" t="str">
        <f t="shared" si="10"/>
        <v/>
      </c>
    </row>
    <row r="206" spans="1:28">
      <c r="A206" s="582"/>
      <c r="P206" s="613"/>
      <c r="Y206" s="613"/>
      <c r="AB206" s="613" t="str">
        <f t="shared" si="10"/>
        <v/>
      </c>
    </row>
    <row r="207" spans="1:28">
      <c r="A207" s="586"/>
      <c r="P207" s="613"/>
      <c r="Y207" s="613"/>
      <c r="AB207" s="613" t="str">
        <f t="shared" si="10"/>
        <v/>
      </c>
    </row>
    <row r="208" spans="1:28">
      <c r="A208" s="586"/>
      <c r="P208" s="613"/>
      <c r="Y208" s="613"/>
      <c r="AB208" s="613" t="str">
        <f t="shared" si="10"/>
        <v/>
      </c>
    </row>
    <row r="209" spans="1:28">
      <c r="A209" s="582"/>
      <c r="N209" s="615"/>
      <c r="O209" s="615"/>
      <c r="P209" s="613"/>
      <c r="Y209" s="613"/>
      <c r="AB209" s="613" t="str">
        <f t="shared" si="10"/>
        <v/>
      </c>
    </row>
    <row r="210" spans="1:28">
      <c r="A210" s="586"/>
      <c r="P210" s="613"/>
      <c r="Y210" s="613"/>
      <c r="AB210" s="613" t="str">
        <f t="shared" si="10"/>
        <v/>
      </c>
    </row>
    <row r="211" spans="1:28">
      <c r="A211" s="586"/>
      <c r="P211" s="613"/>
      <c r="Y211" s="613"/>
      <c r="AB211" s="613" t="str">
        <f t="shared" ref="AB211:AB274" si="11">IF(Y211&lt;="",IF(SUM(Y211:AA211)&gt;0,SUM(Y211:AA211),""),"")</f>
        <v/>
      </c>
    </row>
    <row r="212" spans="1:28">
      <c r="A212" s="582"/>
      <c r="Y212" s="613"/>
      <c r="AB212" s="613" t="str">
        <f t="shared" si="11"/>
        <v/>
      </c>
    </row>
    <row r="213" spans="1:28">
      <c r="A213" s="586"/>
      <c r="N213" s="615"/>
      <c r="O213" s="615"/>
      <c r="Y213" s="613"/>
      <c r="AB213" s="613" t="str">
        <f t="shared" si="11"/>
        <v/>
      </c>
    </row>
    <row r="214" spans="1:28">
      <c r="A214" s="586"/>
      <c r="Y214" s="613"/>
      <c r="AB214" s="613" t="str">
        <f t="shared" si="11"/>
        <v/>
      </c>
    </row>
    <row r="215" spans="1:28">
      <c r="A215" s="582"/>
      <c r="Y215" s="613"/>
      <c r="AB215" s="613" t="str">
        <f t="shared" si="11"/>
        <v/>
      </c>
    </row>
    <row r="216" spans="1:28">
      <c r="A216" s="586"/>
      <c r="Y216" s="613"/>
      <c r="AB216" s="613" t="str">
        <f t="shared" si="11"/>
        <v/>
      </c>
    </row>
    <row r="217" spans="1:28">
      <c r="A217" s="586"/>
      <c r="N217" s="615"/>
      <c r="O217" s="615"/>
      <c r="Y217" s="613"/>
      <c r="AB217" s="613" t="str">
        <f t="shared" si="11"/>
        <v/>
      </c>
    </row>
    <row r="218" spans="1:28">
      <c r="A218" s="582"/>
      <c r="Y218" s="613"/>
      <c r="AB218" s="613" t="str">
        <f t="shared" si="11"/>
        <v/>
      </c>
    </row>
    <row r="219" spans="1:28">
      <c r="A219" s="586"/>
      <c r="Y219" s="613"/>
      <c r="AB219" s="613" t="str">
        <f t="shared" si="11"/>
        <v/>
      </c>
    </row>
    <row r="220" spans="1:28">
      <c r="A220" s="586"/>
      <c r="Y220" s="613"/>
      <c r="AB220" s="613" t="str">
        <f t="shared" si="11"/>
        <v/>
      </c>
    </row>
    <row r="221" spans="1:28">
      <c r="A221" s="582"/>
      <c r="N221" s="615"/>
      <c r="O221" s="615"/>
      <c r="Y221" s="613"/>
      <c r="AB221" s="613" t="str">
        <f t="shared" si="11"/>
        <v/>
      </c>
    </row>
    <row r="222" spans="1:28">
      <c r="A222" s="586"/>
      <c r="Y222" s="613"/>
      <c r="AB222" s="613" t="str">
        <f t="shared" si="11"/>
        <v/>
      </c>
    </row>
    <row r="223" spans="1:28">
      <c r="A223" s="586"/>
      <c r="Y223" s="613"/>
      <c r="AB223" s="613" t="str">
        <f t="shared" si="11"/>
        <v/>
      </c>
    </row>
    <row r="224" spans="1:28">
      <c r="A224" s="582"/>
      <c r="Y224" s="613"/>
      <c r="AB224" s="613" t="str">
        <f t="shared" si="11"/>
        <v/>
      </c>
    </row>
    <row r="225" spans="1:28">
      <c r="A225" s="586"/>
      <c r="N225" s="615"/>
      <c r="O225" s="615"/>
      <c r="Y225" s="613"/>
      <c r="AB225" s="613" t="str">
        <f t="shared" si="11"/>
        <v/>
      </c>
    </row>
    <row r="226" spans="1:28">
      <c r="A226" s="586"/>
      <c r="Y226" s="613"/>
      <c r="AB226" s="613" t="str">
        <f t="shared" si="11"/>
        <v/>
      </c>
    </row>
    <row r="227" spans="1:28">
      <c r="A227" s="582"/>
      <c r="Y227" s="613"/>
      <c r="AB227" s="613" t="str">
        <f t="shared" si="11"/>
        <v/>
      </c>
    </row>
    <row r="228" spans="1:28">
      <c r="Y228" s="613"/>
      <c r="AB228" s="613" t="str">
        <f t="shared" si="11"/>
        <v/>
      </c>
    </row>
    <row r="229" spans="1:28">
      <c r="N229" s="615"/>
      <c r="O229" s="615"/>
      <c r="AB229" s="613" t="str">
        <f t="shared" si="11"/>
        <v/>
      </c>
    </row>
    <row r="230" spans="1:28">
      <c r="AB230" s="613" t="str">
        <f t="shared" si="11"/>
        <v/>
      </c>
    </row>
    <row r="231" spans="1:28">
      <c r="AB231" s="613" t="str">
        <f t="shared" si="11"/>
        <v/>
      </c>
    </row>
    <row r="232" spans="1:28">
      <c r="AB232" s="613" t="str">
        <f t="shared" si="11"/>
        <v/>
      </c>
    </row>
    <row r="233" spans="1:28">
      <c r="N233" s="615"/>
      <c r="O233" s="615"/>
      <c r="AB233" s="613" t="str">
        <f t="shared" si="11"/>
        <v/>
      </c>
    </row>
    <row r="234" spans="1:28">
      <c r="AB234" s="613" t="str">
        <f t="shared" si="11"/>
        <v/>
      </c>
    </row>
    <row r="235" spans="1:28">
      <c r="AB235" s="613" t="str">
        <f t="shared" si="11"/>
        <v/>
      </c>
    </row>
    <row r="236" spans="1:28">
      <c r="AB236" s="613" t="str">
        <f t="shared" si="11"/>
        <v/>
      </c>
    </row>
    <row r="237" spans="1:28">
      <c r="N237" s="615"/>
      <c r="O237" s="615"/>
      <c r="AB237" s="613" t="str">
        <f t="shared" si="11"/>
        <v/>
      </c>
    </row>
    <row r="238" spans="1:28">
      <c r="AB238" s="613" t="str">
        <f t="shared" si="11"/>
        <v/>
      </c>
    </row>
    <row r="239" spans="1:28">
      <c r="AB239" s="613" t="str">
        <f t="shared" si="11"/>
        <v/>
      </c>
    </row>
    <row r="240" spans="1:28">
      <c r="AB240" s="613" t="str">
        <f t="shared" si="11"/>
        <v/>
      </c>
    </row>
    <row r="241" spans="14:28">
      <c r="N241" s="615"/>
      <c r="O241" s="615"/>
      <c r="AB241" s="613" t="str">
        <f t="shared" si="11"/>
        <v/>
      </c>
    </row>
    <row r="242" spans="14:28">
      <c r="AB242" s="613" t="str">
        <f t="shared" si="11"/>
        <v/>
      </c>
    </row>
    <row r="243" spans="14:28">
      <c r="AB243" s="613" t="str">
        <f t="shared" si="11"/>
        <v/>
      </c>
    </row>
    <row r="244" spans="14:28">
      <c r="AB244" s="613" t="str">
        <f t="shared" si="11"/>
        <v/>
      </c>
    </row>
    <row r="245" spans="14:28">
      <c r="N245" s="615"/>
      <c r="O245" s="615"/>
      <c r="AB245" s="613" t="str">
        <f t="shared" si="11"/>
        <v/>
      </c>
    </row>
    <row r="246" spans="14:28">
      <c r="AB246" s="613" t="str">
        <f t="shared" si="11"/>
        <v/>
      </c>
    </row>
    <row r="247" spans="14:28">
      <c r="AB247" s="613" t="str">
        <f t="shared" si="11"/>
        <v/>
      </c>
    </row>
    <row r="248" spans="14:28">
      <c r="AB248" s="613" t="str">
        <f t="shared" si="11"/>
        <v/>
      </c>
    </row>
    <row r="249" spans="14:28">
      <c r="N249" s="615"/>
      <c r="O249" s="615"/>
      <c r="AB249" s="613" t="str">
        <f t="shared" si="11"/>
        <v/>
      </c>
    </row>
    <row r="250" spans="14:28">
      <c r="AB250" s="613" t="str">
        <f t="shared" si="11"/>
        <v/>
      </c>
    </row>
    <row r="251" spans="14:28">
      <c r="AB251" s="613" t="str">
        <f t="shared" si="11"/>
        <v/>
      </c>
    </row>
    <row r="252" spans="14:28">
      <c r="AB252" s="613" t="str">
        <f t="shared" si="11"/>
        <v/>
      </c>
    </row>
    <row r="253" spans="14:28">
      <c r="N253" s="615"/>
      <c r="O253" s="615"/>
      <c r="AB253" s="613" t="str">
        <f t="shared" si="11"/>
        <v/>
      </c>
    </row>
    <row r="254" spans="14:28">
      <c r="AB254" s="613" t="str">
        <f t="shared" si="11"/>
        <v/>
      </c>
    </row>
    <row r="255" spans="14:28">
      <c r="AB255" s="613" t="str">
        <f t="shared" si="11"/>
        <v/>
      </c>
    </row>
    <row r="256" spans="14:28">
      <c r="AB256" s="613" t="str">
        <f t="shared" si="11"/>
        <v/>
      </c>
    </row>
    <row r="257" spans="14:28">
      <c r="N257" s="615"/>
      <c r="O257" s="615"/>
      <c r="AB257" s="613" t="str">
        <f t="shared" si="11"/>
        <v/>
      </c>
    </row>
    <row r="258" spans="14:28">
      <c r="AB258" s="613" t="str">
        <f t="shared" si="11"/>
        <v/>
      </c>
    </row>
    <row r="259" spans="14:28">
      <c r="AB259" s="613" t="str">
        <f t="shared" si="11"/>
        <v/>
      </c>
    </row>
    <row r="260" spans="14:28">
      <c r="AB260" s="613" t="str">
        <f t="shared" si="11"/>
        <v/>
      </c>
    </row>
    <row r="261" spans="14:28">
      <c r="N261" s="615"/>
      <c r="O261" s="615"/>
      <c r="AB261" s="613" t="str">
        <f t="shared" si="11"/>
        <v/>
      </c>
    </row>
    <row r="262" spans="14:28">
      <c r="AB262" s="613" t="str">
        <f t="shared" si="11"/>
        <v/>
      </c>
    </row>
    <row r="263" spans="14:28">
      <c r="AB263" s="613" t="str">
        <f t="shared" si="11"/>
        <v/>
      </c>
    </row>
    <row r="264" spans="14:28">
      <c r="AB264" s="613" t="str">
        <f t="shared" si="11"/>
        <v/>
      </c>
    </row>
    <row r="265" spans="14:28">
      <c r="N265" s="615"/>
      <c r="O265" s="615"/>
      <c r="AB265" s="613" t="str">
        <f t="shared" si="11"/>
        <v/>
      </c>
    </row>
    <row r="266" spans="14:28">
      <c r="AB266" s="613" t="str">
        <f t="shared" si="11"/>
        <v/>
      </c>
    </row>
    <row r="267" spans="14:28">
      <c r="AB267" s="613" t="str">
        <f t="shared" si="11"/>
        <v/>
      </c>
    </row>
    <row r="268" spans="14:28">
      <c r="AB268" s="613" t="str">
        <f t="shared" si="11"/>
        <v/>
      </c>
    </row>
    <row r="269" spans="14:28">
      <c r="N269" s="615"/>
      <c r="O269" s="615"/>
      <c r="AB269" s="613" t="str">
        <f t="shared" si="11"/>
        <v/>
      </c>
    </row>
    <row r="270" spans="14:28">
      <c r="AB270" s="613" t="str">
        <f t="shared" si="11"/>
        <v/>
      </c>
    </row>
    <row r="271" spans="14:28">
      <c r="AB271" s="613" t="str">
        <f t="shared" si="11"/>
        <v/>
      </c>
    </row>
    <row r="272" spans="14:28">
      <c r="AB272" s="613" t="str">
        <f t="shared" si="11"/>
        <v/>
      </c>
    </row>
    <row r="273" spans="14:28">
      <c r="N273" s="615"/>
      <c r="O273" s="615"/>
      <c r="AB273" s="613" t="str">
        <f t="shared" si="11"/>
        <v/>
      </c>
    </row>
    <row r="274" spans="14:28">
      <c r="AB274" s="613" t="str">
        <f t="shared" si="11"/>
        <v/>
      </c>
    </row>
    <row r="275" spans="14:28">
      <c r="AB275" s="613" t="str">
        <f t="shared" ref="AB275:AB338" si="12">IF(Y275&lt;="",IF(SUM(Y275:AA275)&gt;0,SUM(Y275:AA275),""),"")</f>
        <v/>
      </c>
    </row>
    <row r="276" spans="14:28">
      <c r="AB276" s="613" t="str">
        <f t="shared" si="12"/>
        <v/>
      </c>
    </row>
    <row r="277" spans="14:28">
      <c r="N277" s="615"/>
      <c r="O277" s="615"/>
      <c r="AB277" s="613" t="str">
        <f t="shared" si="12"/>
        <v/>
      </c>
    </row>
    <row r="278" spans="14:28">
      <c r="AB278" s="613" t="str">
        <f t="shared" si="12"/>
        <v/>
      </c>
    </row>
    <row r="279" spans="14:28">
      <c r="AB279" s="613" t="str">
        <f t="shared" si="12"/>
        <v/>
      </c>
    </row>
    <row r="280" spans="14:28">
      <c r="AB280" s="613" t="str">
        <f t="shared" si="12"/>
        <v/>
      </c>
    </row>
    <row r="281" spans="14:28">
      <c r="N281" s="615"/>
      <c r="O281" s="615"/>
      <c r="AB281" s="613" t="str">
        <f t="shared" si="12"/>
        <v/>
      </c>
    </row>
    <row r="282" spans="14:28">
      <c r="AB282" s="613" t="str">
        <f t="shared" si="12"/>
        <v/>
      </c>
    </row>
    <row r="283" spans="14:28">
      <c r="AB283" s="613" t="str">
        <f t="shared" si="12"/>
        <v/>
      </c>
    </row>
    <row r="284" spans="14:28">
      <c r="AB284" s="613" t="str">
        <f t="shared" si="12"/>
        <v/>
      </c>
    </row>
    <row r="285" spans="14:28">
      <c r="N285" s="615"/>
      <c r="O285" s="615"/>
      <c r="AB285" s="613" t="str">
        <f t="shared" si="12"/>
        <v/>
      </c>
    </row>
    <row r="286" spans="14:28">
      <c r="AB286" s="613" t="str">
        <f t="shared" si="12"/>
        <v/>
      </c>
    </row>
    <row r="287" spans="14:28">
      <c r="AB287" s="613" t="str">
        <f t="shared" si="12"/>
        <v/>
      </c>
    </row>
    <row r="288" spans="14:28">
      <c r="AB288" s="613" t="str">
        <f t="shared" si="12"/>
        <v/>
      </c>
    </row>
    <row r="289" spans="14:28">
      <c r="N289" s="615"/>
      <c r="O289" s="615"/>
      <c r="AB289" s="613" t="str">
        <f t="shared" si="12"/>
        <v/>
      </c>
    </row>
    <row r="290" spans="14:28">
      <c r="AB290" s="613" t="str">
        <f t="shared" si="12"/>
        <v/>
      </c>
    </row>
    <row r="291" spans="14:28">
      <c r="AB291" s="613" t="str">
        <f t="shared" si="12"/>
        <v/>
      </c>
    </row>
    <row r="292" spans="14:28">
      <c r="AB292" s="613" t="str">
        <f t="shared" si="12"/>
        <v/>
      </c>
    </row>
    <row r="293" spans="14:28">
      <c r="N293" s="615"/>
      <c r="O293" s="615"/>
      <c r="AB293" s="613" t="str">
        <f t="shared" si="12"/>
        <v/>
      </c>
    </row>
    <row r="294" spans="14:28">
      <c r="AB294" s="613" t="str">
        <f t="shared" si="12"/>
        <v/>
      </c>
    </row>
    <row r="295" spans="14:28">
      <c r="AB295" s="613" t="str">
        <f t="shared" si="12"/>
        <v/>
      </c>
    </row>
    <row r="296" spans="14:28">
      <c r="AB296" s="613" t="str">
        <f t="shared" si="12"/>
        <v/>
      </c>
    </row>
    <row r="297" spans="14:28">
      <c r="N297" s="615"/>
      <c r="O297" s="615"/>
      <c r="AB297" s="613" t="str">
        <f t="shared" si="12"/>
        <v/>
      </c>
    </row>
    <row r="298" spans="14:28">
      <c r="AB298" s="613" t="str">
        <f t="shared" si="12"/>
        <v/>
      </c>
    </row>
    <row r="299" spans="14:28">
      <c r="AB299" s="613" t="str">
        <f t="shared" si="12"/>
        <v/>
      </c>
    </row>
    <row r="300" spans="14:28">
      <c r="AB300" s="613" t="str">
        <f t="shared" si="12"/>
        <v/>
      </c>
    </row>
    <row r="301" spans="14:28">
      <c r="N301" s="615"/>
      <c r="O301" s="615"/>
      <c r="AB301" s="613" t="str">
        <f t="shared" si="12"/>
        <v/>
      </c>
    </row>
    <row r="302" spans="14:28">
      <c r="AB302" s="613" t="str">
        <f t="shared" si="12"/>
        <v/>
      </c>
    </row>
    <row r="303" spans="14:28">
      <c r="AB303" s="613" t="str">
        <f t="shared" si="12"/>
        <v/>
      </c>
    </row>
    <row r="304" spans="14:28">
      <c r="AB304" s="613" t="str">
        <f t="shared" si="12"/>
        <v/>
      </c>
    </row>
    <row r="305" spans="14:28">
      <c r="N305" s="615"/>
      <c r="O305" s="615"/>
      <c r="AB305" s="613" t="str">
        <f t="shared" si="12"/>
        <v/>
      </c>
    </row>
    <row r="306" spans="14:28">
      <c r="AB306" s="613" t="str">
        <f t="shared" si="12"/>
        <v/>
      </c>
    </row>
    <row r="307" spans="14:28">
      <c r="AB307" s="613" t="str">
        <f t="shared" si="12"/>
        <v/>
      </c>
    </row>
    <row r="308" spans="14:28">
      <c r="AB308" s="613" t="str">
        <f t="shared" si="12"/>
        <v/>
      </c>
    </row>
    <row r="309" spans="14:28">
      <c r="N309" s="615"/>
      <c r="O309" s="615"/>
      <c r="AB309" s="613" t="str">
        <f t="shared" si="12"/>
        <v/>
      </c>
    </row>
    <row r="310" spans="14:28">
      <c r="AB310" s="613" t="str">
        <f t="shared" si="12"/>
        <v/>
      </c>
    </row>
    <row r="311" spans="14:28">
      <c r="AB311" s="613" t="str">
        <f t="shared" si="12"/>
        <v/>
      </c>
    </row>
    <row r="312" spans="14:28">
      <c r="AB312" s="613" t="str">
        <f t="shared" si="12"/>
        <v/>
      </c>
    </row>
    <row r="313" spans="14:28">
      <c r="N313" s="615"/>
      <c r="O313" s="615"/>
      <c r="AB313" s="613" t="str">
        <f t="shared" si="12"/>
        <v/>
      </c>
    </row>
    <row r="314" spans="14:28">
      <c r="AB314" s="613" t="str">
        <f t="shared" si="12"/>
        <v/>
      </c>
    </row>
    <row r="315" spans="14:28">
      <c r="AB315" s="613" t="str">
        <f t="shared" si="12"/>
        <v/>
      </c>
    </row>
    <row r="316" spans="14:28">
      <c r="AB316" s="613" t="str">
        <f t="shared" si="12"/>
        <v/>
      </c>
    </row>
    <row r="317" spans="14:28">
      <c r="N317" s="615"/>
      <c r="O317" s="615"/>
      <c r="AB317" s="613" t="str">
        <f t="shared" si="12"/>
        <v/>
      </c>
    </row>
    <row r="318" spans="14:28">
      <c r="AB318" s="613" t="str">
        <f t="shared" si="12"/>
        <v/>
      </c>
    </row>
    <row r="319" spans="14:28">
      <c r="AB319" s="613" t="str">
        <f t="shared" si="12"/>
        <v/>
      </c>
    </row>
    <row r="320" spans="14:28">
      <c r="AB320" s="613" t="str">
        <f t="shared" si="12"/>
        <v/>
      </c>
    </row>
    <row r="321" spans="28:28">
      <c r="AB321" s="613" t="str">
        <f t="shared" si="12"/>
        <v/>
      </c>
    </row>
    <row r="322" spans="28:28">
      <c r="AB322" s="613" t="str">
        <f t="shared" si="12"/>
        <v/>
      </c>
    </row>
    <row r="323" spans="28:28">
      <c r="AB323" s="613" t="str">
        <f t="shared" si="12"/>
        <v/>
      </c>
    </row>
    <row r="324" spans="28:28">
      <c r="AB324" s="613" t="str">
        <f t="shared" si="12"/>
        <v/>
      </c>
    </row>
    <row r="325" spans="28:28">
      <c r="AB325" s="613" t="str">
        <f t="shared" si="12"/>
        <v/>
      </c>
    </row>
    <row r="326" spans="28:28">
      <c r="AB326" s="613" t="str">
        <f t="shared" si="12"/>
        <v/>
      </c>
    </row>
    <row r="327" spans="28:28">
      <c r="AB327" s="613" t="str">
        <f t="shared" si="12"/>
        <v/>
      </c>
    </row>
    <row r="328" spans="28:28">
      <c r="AB328" s="613" t="str">
        <f t="shared" si="12"/>
        <v/>
      </c>
    </row>
    <row r="329" spans="28:28">
      <c r="AB329" s="613" t="str">
        <f t="shared" si="12"/>
        <v/>
      </c>
    </row>
    <row r="330" spans="28:28">
      <c r="AB330" s="613" t="str">
        <f t="shared" si="12"/>
        <v/>
      </c>
    </row>
    <row r="331" spans="28:28">
      <c r="AB331" s="613" t="str">
        <f t="shared" si="12"/>
        <v/>
      </c>
    </row>
    <row r="332" spans="28:28">
      <c r="AB332" s="613" t="str">
        <f t="shared" si="12"/>
        <v/>
      </c>
    </row>
    <row r="333" spans="28:28">
      <c r="AB333" s="613" t="str">
        <f t="shared" si="12"/>
        <v/>
      </c>
    </row>
    <row r="334" spans="28:28">
      <c r="AB334" s="613" t="str">
        <f t="shared" si="12"/>
        <v/>
      </c>
    </row>
    <row r="335" spans="28:28">
      <c r="AB335" s="613" t="str">
        <f t="shared" si="12"/>
        <v/>
      </c>
    </row>
    <row r="336" spans="28:28">
      <c r="AB336" s="613" t="str">
        <f t="shared" si="12"/>
        <v/>
      </c>
    </row>
    <row r="337" spans="28:28">
      <c r="AB337" s="613" t="str">
        <f t="shared" si="12"/>
        <v/>
      </c>
    </row>
    <row r="338" spans="28:28">
      <c r="AB338" s="613" t="str">
        <f t="shared" si="12"/>
        <v/>
      </c>
    </row>
    <row r="339" spans="28:28">
      <c r="AB339" s="613" t="str">
        <f t="shared" ref="AB339:AB357" si="13">IF(Y339&lt;="",IF(SUM(Y339:AA339)&gt;0,SUM(Y339:AA339),""),"")</f>
        <v/>
      </c>
    </row>
    <row r="340" spans="28:28">
      <c r="AB340" s="613" t="str">
        <f t="shared" si="13"/>
        <v/>
      </c>
    </row>
    <row r="341" spans="28:28">
      <c r="AB341" s="613" t="str">
        <f t="shared" si="13"/>
        <v/>
      </c>
    </row>
    <row r="342" spans="28:28">
      <c r="AB342" s="613" t="str">
        <f t="shared" si="13"/>
        <v/>
      </c>
    </row>
    <row r="343" spans="28:28">
      <c r="AB343" s="613" t="str">
        <f t="shared" si="13"/>
        <v/>
      </c>
    </row>
    <row r="344" spans="28:28">
      <c r="AB344" s="613" t="str">
        <f t="shared" si="13"/>
        <v/>
      </c>
    </row>
    <row r="345" spans="28:28">
      <c r="AB345" s="613" t="str">
        <f t="shared" si="13"/>
        <v/>
      </c>
    </row>
    <row r="346" spans="28:28">
      <c r="AB346" s="613" t="str">
        <f t="shared" si="13"/>
        <v/>
      </c>
    </row>
    <row r="347" spans="28:28">
      <c r="AB347" s="613" t="str">
        <f t="shared" si="13"/>
        <v/>
      </c>
    </row>
    <row r="348" spans="28:28">
      <c r="AB348" s="613" t="str">
        <f t="shared" si="13"/>
        <v/>
      </c>
    </row>
    <row r="349" spans="28:28">
      <c r="AB349" s="613" t="str">
        <f t="shared" si="13"/>
        <v/>
      </c>
    </row>
    <row r="350" spans="28:28">
      <c r="AB350" s="613" t="str">
        <f t="shared" si="13"/>
        <v/>
      </c>
    </row>
    <row r="351" spans="28:28">
      <c r="AB351" s="613" t="str">
        <f t="shared" si="13"/>
        <v/>
      </c>
    </row>
    <row r="352" spans="28:28">
      <c r="AB352" s="613" t="str">
        <f t="shared" si="13"/>
        <v/>
      </c>
    </row>
    <row r="353" spans="28:28">
      <c r="AB353" s="613" t="str">
        <f t="shared" si="13"/>
        <v/>
      </c>
    </row>
    <row r="354" spans="28:28">
      <c r="AB354" s="613" t="str">
        <f t="shared" si="13"/>
        <v/>
      </c>
    </row>
    <row r="355" spans="28:28">
      <c r="AB355" s="613" t="str">
        <f t="shared" si="13"/>
        <v/>
      </c>
    </row>
    <row r="356" spans="28:28">
      <c r="AB356" s="613" t="str">
        <f t="shared" si="13"/>
        <v/>
      </c>
    </row>
    <row r="357" spans="28:28">
      <c r="AB357" s="613" t="str">
        <f t="shared" si="13"/>
        <v/>
      </c>
    </row>
    <row r="358" spans="28:28">
      <c r="AB358" s="613"/>
    </row>
    <row r="359" spans="28:28">
      <c r="AB359" s="613"/>
    </row>
    <row r="360" spans="28:28">
      <c r="AB360" s="613"/>
    </row>
    <row r="361" spans="28:28">
      <c r="AB361" s="613"/>
    </row>
    <row r="362" spans="28:28">
      <c r="AB362" s="613"/>
    </row>
    <row r="363" spans="28:28">
      <c r="AB363" s="613"/>
    </row>
    <row r="364" spans="28:28">
      <c r="AB364" s="613"/>
    </row>
    <row r="365" spans="28:28">
      <c r="AB365" s="613"/>
    </row>
    <row r="366" spans="28:28">
      <c r="AB366" s="613"/>
    </row>
    <row r="367" spans="28:28">
      <c r="AB367" s="613"/>
    </row>
    <row r="368" spans="28:28">
      <c r="AB368" s="613"/>
    </row>
    <row r="369" spans="28:28">
      <c r="AB369" s="613"/>
    </row>
    <row r="370" spans="28:28">
      <c r="AB370" s="613"/>
    </row>
    <row r="371" spans="28:28">
      <c r="AB371" s="613"/>
    </row>
    <row r="372" spans="28:28">
      <c r="AB372" s="613"/>
    </row>
    <row r="373" spans="28:28">
      <c r="AB373" s="613"/>
    </row>
    <row r="374" spans="28:28">
      <c r="AB374" s="613"/>
    </row>
    <row r="375" spans="28:28">
      <c r="AB375" s="613"/>
    </row>
    <row r="376" spans="28:28">
      <c r="AB376" s="613"/>
    </row>
    <row r="377" spans="28:28">
      <c r="AB377" s="613"/>
    </row>
    <row r="378" spans="28:28">
      <c r="AB378" s="613"/>
    </row>
    <row r="379" spans="28:28">
      <c r="AB379" s="613"/>
    </row>
    <row r="380" spans="28:28">
      <c r="AB380" s="613"/>
    </row>
    <row r="381" spans="28:28">
      <c r="AB381" s="613"/>
    </row>
    <row r="382" spans="28:28">
      <c r="AB382" s="613"/>
    </row>
    <row r="383" spans="28:28">
      <c r="AB383" s="613"/>
    </row>
    <row r="384" spans="28:28">
      <c r="AB384" s="613"/>
    </row>
    <row r="385" spans="28:28">
      <c r="AB385" s="613"/>
    </row>
    <row r="386" spans="28:28">
      <c r="AB386" s="613"/>
    </row>
    <row r="387" spans="28:28">
      <c r="AB387" s="613"/>
    </row>
    <row r="388" spans="28:28">
      <c r="AB388" s="613"/>
    </row>
    <row r="389" spans="28:28">
      <c r="AB389" s="613"/>
    </row>
    <row r="390" spans="28:28">
      <c r="AB390" s="613"/>
    </row>
    <row r="391" spans="28:28">
      <c r="AB391" s="613"/>
    </row>
    <row r="392" spans="28:28">
      <c r="AB392" s="613"/>
    </row>
    <row r="393" spans="28:28">
      <c r="AB393" s="613"/>
    </row>
    <row r="394" spans="28:28">
      <c r="AB394" s="613"/>
    </row>
    <row r="395" spans="28:28">
      <c r="AB395" s="613"/>
    </row>
    <row r="396" spans="28:28">
      <c r="AB396" s="613"/>
    </row>
    <row r="397" spans="28:28">
      <c r="AB397" s="613"/>
    </row>
    <row r="398" spans="28:28">
      <c r="AB398" s="613"/>
    </row>
    <row r="399" spans="28:28">
      <c r="AB399" s="613"/>
    </row>
    <row r="400" spans="28:28">
      <c r="AB400" s="613"/>
    </row>
    <row r="401" spans="28:28">
      <c r="AB401" s="613"/>
    </row>
    <row r="402" spans="28:28">
      <c r="AB402" s="613"/>
    </row>
    <row r="403" spans="28:28">
      <c r="AB403" s="613"/>
    </row>
    <row r="404" spans="28:28">
      <c r="AB404" s="613"/>
    </row>
    <row r="405" spans="28:28">
      <c r="AB405" s="613"/>
    </row>
    <row r="406" spans="28:28">
      <c r="AB406" s="613"/>
    </row>
    <row r="407" spans="28:28">
      <c r="AB407" s="613"/>
    </row>
    <row r="408" spans="28:28">
      <c r="AB408" s="613"/>
    </row>
    <row r="409" spans="28:28">
      <c r="AB409" s="613"/>
    </row>
    <row r="410" spans="28:28">
      <c r="AB410" s="613"/>
    </row>
    <row r="411" spans="28:28">
      <c r="AB411" s="613"/>
    </row>
    <row r="412" spans="28:28">
      <c r="AB412" s="613"/>
    </row>
    <row r="413" spans="28:28">
      <c r="AB413" s="613"/>
    </row>
    <row r="414" spans="28:28">
      <c r="AB414" s="613"/>
    </row>
    <row r="415" spans="28:28">
      <c r="AB415" s="613"/>
    </row>
    <row r="416" spans="28:28">
      <c r="AB416" s="613"/>
    </row>
    <row r="417" spans="28:28">
      <c r="AB417" s="613"/>
    </row>
    <row r="418" spans="28:28">
      <c r="AB418" s="613"/>
    </row>
    <row r="419" spans="28:28">
      <c r="AB419" s="613"/>
    </row>
    <row r="420" spans="28:28">
      <c r="AB420" s="613"/>
    </row>
    <row r="421" spans="28:28">
      <c r="AB421" s="613"/>
    </row>
    <row r="422" spans="28:28">
      <c r="AB422" s="613"/>
    </row>
    <row r="423" spans="28:28">
      <c r="AB423" s="613"/>
    </row>
    <row r="424" spans="28:28">
      <c r="AB424" s="613"/>
    </row>
    <row r="425" spans="28:28">
      <c r="AB425" s="613"/>
    </row>
    <row r="426" spans="28:28">
      <c r="AB426" s="613"/>
    </row>
    <row r="427" spans="28:28">
      <c r="AB427" s="613"/>
    </row>
    <row r="428" spans="28:28">
      <c r="AB428" s="613"/>
    </row>
    <row r="429" spans="28:28">
      <c r="AB429" s="613"/>
    </row>
    <row r="430" spans="28:28">
      <c r="AB430" s="613"/>
    </row>
    <row r="431" spans="28:28">
      <c r="AB431" s="613"/>
    </row>
    <row r="432" spans="28:28">
      <c r="AB432" s="613"/>
    </row>
    <row r="433" spans="28:28">
      <c r="AB433" s="613"/>
    </row>
    <row r="434" spans="28:28">
      <c r="AB434" s="613"/>
    </row>
    <row r="435" spans="28:28">
      <c r="AB435" s="613"/>
    </row>
    <row r="436" spans="28:28">
      <c r="AB436" s="613"/>
    </row>
    <row r="437" spans="28:28">
      <c r="AB437" s="613"/>
    </row>
    <row r="438" spans="28:28">
      <c r="AB438" s="613"/>
    </row>
    <row r="439" spans="28:28">
      <c r="AB439" s="613"/>
    </row>
    <row r="440" spans="28:28">
      <c r="AB440" s="613"/>
    </row>
    <row r="441" spans="28:28">
      <c r="AB441" s="613"/>
    </row>
    <row r="442" spans="28:28">
      <c r="AB442" s="613"/>
    </row>
    <row r="443" spans="28:28">
      <c r="AB443" s="613"/>
    </row>
    <row r="444" spans="28:28">
      <c r="AB444" s="613"/>
    </row>
    <row r="445" spans="28:28">
      <c r="AB445" s="613"/>
    </row>
    <row r="446" spans="28:28">
      <c r="AB446" s="613"/>
    </row>
    <row r="447" spans="28:28">
      <c r="AB447" s="613"/>
    </row>
    <row r="448" spans="28:28">
      <c r="AB448" s="613"/>
    </row>
    <row r="449" spans="28:28">
      <c r="AB449" s="613"/>
    </row>
    <row r="450" spans="28:28">
      <c r="AB450" s="613"/>
    </row>
    <row r="451" spans="28:28">
      <c r="AB451" s="613"/>
    </row>
    <row r="452" spans="28:28">
      <c r="AB452" s="613"/>
    </row>
    <row r="453" spans="28:28">
      <c r="AB453" s="613"/>
    </row>
    <row r="454" spans="28:28">
      <c r="AB454" s="613"/>
    </row>
    <row r="455" spans="28:28">
      <c r="AB455" s="613"/>
    </row>
    <row r="456" spans="28:28">
      <c r="AB456" s="613"/>
    </row>
    <row r="457" spans="28:28">
      <c r="AB457" s="613"/>
    </row>
    <row r="458" spans="28:28">
      <c r="AB458" s="613"/>
    </row>
    <row r="459" spans="28:28">
      <c r="AB459" s="613"/>
    </row>
    <row r="460" spans="28:28">
      <c r="AB460" s="613"/>
    </row>
    <row r="461" spans="28:28">
      <c r="AB461" s="613"/>
    </row>
    <row r="462" spans="28:28">
      <c r="AB462" s="613"/>
    </row>
    <row r="463" spans="28:28">
      <c r="AB463" s="613"/>
    </row>
    <row r="464" spans="28:28">
      <c r="AB464" s="613"/>
    </row>
    <row r="465" spans="28:28">
      <c r="AB465" s="613"/>
    </row>
    <row r="466" spans="28:28">
      <c r="AB466" s="613"/>
    </row>
    <row r="467" spans="28:28">
      <c r="AB467" s="613"/>
    </row>
    <row r="468" spans="28:28">
      <c r="AB468" s="613"/>
    </row>
    <row r="469" spans="28:28">
      <c r="AB469" s="613"/>
    </row>
    <row r="470" spans="28:28">
      <c r="AB470" s="613"/>
    </row>
    <row r="471" spans="28:28">
      <c r="AB471" s="613"/>
    </row>
    <row r="472" spans="28:28">
      <c r="AB472" s="613"/>
    </row>
    <row r="473" spans="28:28">
      <c r="AB473" s="613"/>
    </row>
    <row r="474" spans="28:28">
      <c r="AB474" s="613"/>
    </row>
    <row r="475" spans="28:28">
      <c r="AB475" s="613"/>
    </row>
    <row r="476" spans="28:28">
      <c r="AB476" s="613"/>
    </row>
    <row r="477" spans="28:28">
      <c r="AB477" s="613"/>
    </row>
    <row r="478" spans="28:28">
      <c r="AB478" s="613"/>
    </row>
    <row r="479" spans="28:28">
      <c r="AB479" s="613"/>
    </row>
    <row r="480" spans="28:28">
      <c r="AB480" s="613"/>
    </row>
    <row r="481" spans="28:28">
      <c r="AB481" s="613"/>
    </row>
    <row r="482" spans="28:28">
      <c r="AB482" s="613"/>
    </row>
    <row r="483" spans="28:28">
      <c r="AB483" s="613"/>
    </row>
    <row r="484" spans="28:28">
      <c r="AB484" s="613"/>
    </row>
    <row r="485" spans="28:28">
      <c r="AB485" s="613"/>
    </row>
    <row r="486" spans="28:28">
      <c r="AB486" s="613"/>
    </row>
    <row r="487" spans="28:28">
      <c r="AB487" s="613"/>
    </row>
    <row r="488" spans="28:28">
      <c r="AB488" s="613"/>
    </row>
    <row r="489" spans="28:28">
      <c r="AB489" s="613"/>
    </row>
    <row r="490" spans="28:28">
      <c r="AB490" s="613"/>
    </row>
    <row r="491" spans="28:28">
      <c r="AB491" s="613"/>
    </row>
    <row r="492" spans="28:28">
      <c r="AB492" s="613"/>
    </row>
    <row r="493" spans="28:28">
      <c r="AB493" s="613"/>
    </row>
    <row r="494" spans="28:28">
      <c r="AB494" s="613"/>
    </row>
    <row r="495" spans="28:28">
      <c r="AB495" s="613"/>
    </row>
    <row r="496" spans="28:28">
      <c r="AB496" s="613"/>
    </row>
    <row r="497" spans="28:28">
      <c r="AB497" s="613"/>
    </row>
    <row r="498" spans="28:28">
      <c r="AB498" s="613"/>
    </row>
    <row r="499" spans="28:28">
      <c r="AB499" s="613"/>
    </row>
    <row r="500" spans="28:28">
      <c r="AB500" s="613"/>
    </row>
    <row r="501" spans="28:28">
      <c r="AB501" s="613"/>
    </row>
    <row r="502" spans="28:28">
      <c r="AB502" s="613"/>
    </row>
    <row r="503" spans="28:28">
      <c r="AB503" s="613"/>
    </row>
    <row r="504" spans="28:28">
      <c r="AB504" s="613"/>
    </row>
    <row r="505" spans="28:28">
      <c r="AB505" s="613"/>
    </row>
    <row r="506" spans="28:28">
      <c r="AB506" s="613"/>
    </row>
    <row r="507" spans="28:28">
      <c r="AB507" s="613"/>
    </row>
    <row r="508" spans="28:28">
      <c r="AB508" s="613"/>
    </row>
    <row r="509" spans="28:28">
      <c r="AB509" s="613"/>
    </row>
    <row r="510" spans="28:28">
      <c r="AB510" s="613"/>
    </row>
    <row r="511" spans="28:28">
      <c r="AB511" s="613"/>
    </row>
    <row r="512" spans="28:28">
      <c r="AB512" s="613"/>
    </row>
    <row r="513" spans="28:28">
      <c r="AB513" s="613"/>
    </row>
    <row r="514" spans="28:28">
      <c r="AB514" s="613"/>
    </row>
    <row r="515" spans="28:28">
      <c r="AB515" s="613"/>
    </row>
    <row r="516" spans="28:28">
      <c r="AB516" s="613"/>
    </row>
    <row r="517" spans="28:28">
      <c r="AB517" s="613"/>
    </row>
    <row r="518" spans="28:28">
      <c r="AB518" s="613"/>
    </row>
    <row r="519" spans="28:28">
      <c r="AB519" s="613"/>
    </row>
    <row r="520" spans="28:28">
      <c r="AB520" s="613"/>
    </row>
    <row r="521" spans="28:28">
      <c r="AB521" s="613"/>
    </row>
    <row r="522" spans="28:28">
      <c r="AB522" s="613"/>
    </row>
    <row r="523" spans="28:28">
      <c r="AB523" s="613"/>
    </row>
    <row r="524" spans="28:28">
      <c r="AB524" s="613"/>
    </row>
    <row r="525" spans="28:28">
      <c r="AB525" s="613"/>
    </row>
    <row r="526" spans="28:28">
      <c r="AB526" s="613"/>
    </row>
    <row r="527" spans="28:28">
      <c r="AB527" s="613"/>
    </row>
    <row r="528" spans="28:28">
      <c r="AB528" s="613"/>
    </row>
    <row r="529" spans="28:28">
      <c r="AB529" s="613"/>
    </row>
    <row r="530" spans="28:28">
      <c r="AB530" s="613"/>
    </row>
    <row r="531" spans="28:28">
      <c r="AB531" s="613"/>
    </row>
    <row r="532" spans="28:28">
      <c r="AB532" s="613"/>
    </row>
    <row r="533" spans="28:28">
      <c r="AB533" s="613"/>
    </row>
    <row r="534" spans="28:28">
      <c r="AB534" s="613"/>
    </row>
    <row r="535" spans="28:28">
      <c r="AB535" s="613"/>
    </row>
    <row r="536" spans="28:28">
      <c r="AB536" s="613"/>
    </row>
    <row r="537" spans="28:28">
      <c r="AB537" s="613"/>
    </row>
    <row r="538" spans="28:28">
      <c r="AB538" s="613"/>
    </row>
    <row r="539" spans="28:28">
      <c r="AB539" s="613"/>
    </row>
    <row r="540" spans="28:28">
      <c r="AB540" s="613"/>
    </row>
    <row r="541" spans="28:28">
      <c r="AB541" s="613"/>
    </row>
    <row r="542" spans="28:28">
      <c r="AB542" s="613"/>
    </row>
    <row r="543" spans="28:28">
      <c r="AB543" s="613"/>
    </row>
    <row r="544" spans="28:28">
      <c r="AB544" s="613"/>
    </row>
    <row r="545" spans="28:28">
      <c r="AB545" s="613"/>
    </row>
    <row r="546" spans="28:28">
      <c r="AB546" s="613"/>
    </row>
    <row r="547" spans="28:28">
      <c r="AB547" s="613"/>
    </row>
    <row r="548" spans="28:28">
      <c r="AB548" s="613"/>
    </row>
    <row r="549" spans="28:28">
      <c r="AB549" s="613"/>
    </row>
    <row r="550" spans="28:28">
      <c r="AB550" s="613"/>
    </row>
    <row r="551" spans="28:28">
      <c r="AB551" s="613"/>
    </row>
    <row r="552" spans="28:28">
      <c r="AB552" s="613"/>
    </row>
    <row r="553" spans="28:28">
      <c r="AB553" s="613"/>
    </row>
    <row r="554" spans="28:28">
      <c r="AB554" s="613"/>
    </row>
    <row r="555" spans="28:28">
      <c r="AB555" s="613"/>
    </row>
    <row r="556" spans="28:28">
      <c r="AB556" s="613"/>
    </row>
    <row r="557" spans="28:28">
      <c r="AB557" s="613"/>
    </row>
    <row r="558" spans="28:28">
      <c r="AB558" s="613"/>
    </row>
    <row r="559" spans="28:28">
      <c r="AB559" s="613"/>
    </row>
    <row r="560" spans="28:28">
      <c r="AB560" s="613"/>
    </row>
    <row r="561" spans="28:28">
      <c r="AB561" s="613"/>
    </row>
    <row r="562" spans="28:28">
      <c r="AB562" s="613"/>
    </row>
    <row r="563" spans="28:28">
      <c r="AB563" s="613"/>
    </row>
    <row r="564" spans="28:28">
      <c r="AB564" s="613"/>
    </row>
    <row r="565" spans="28:28">
      <c r="AB565" s="613"/>
    </row>
    <row r="566" spans="28:28">
      <c r="AB566" s="613"/>
    </row>
    <row r="567" spans="28:28">
      <c r="AB567" s="613"/>
    </row>
    <row r="568" spans="28:28">
      <c r="AB568" s="613"/>
    </row>
    <row r="569" spans="28:28">
      <c r="AB569" s="613"/>
    </row>
    <row r="570" spans="28:28">
      <c r="AB570" s="613"/>
    </row>
    <row r="571" spans="28:28">
      <c r="AB571" s="613"/>
    </row>
    <row r="572" spans="28:28">
      <c r="AB572" s="613"/>
    </row>
    <row r="573" spans="28:28">
      <c r="AB573" s="613"/>
    </row>
    <row r="574" spans="28:28">
      <c r="AB574" s="613"/>
    </row>
    <row r="575" spans="28:28">
      <c r="AB575" s="613"/>
    </row>
    <row r="576" spans="28:28">
      <c r="AB576" s="613"/>
    </row>
    <row r="577" spans="28:28">
      <c r="AB577" s="613"/>
    </row>
    <row r="578" spans="28:28">
      <c r="AB578" s="613"/>
    </row>
    <row r="579" spans="28:28">
      <c r="AB579" s="613"/>
    </row>
    <row r="580" spans="28:28">
      <c r="AB580" s="613"/>
    </row>
    <row r="581" spans="28:28">
      <c r="AB581" s="613"/>
    </row>
    <row r="582" spans="28:28">
      <c r="AB582" s="613"/>
    </row>
    <row r="583" spans="28:28">
      <c r="AB583" s="613"/>
    </row>
    <row r="584" spans="28:28">
      <c r="AB584" s="613"/>
    </row>
    <row r="585" spans="28:28">
      <c r="AB585" s="613"/>
    </row>
    <row r="586" spans="28:28">
      <c r="AB586" s="613"/>
    </row>
    <row r="587" spans="28:28">
      <c r="AB587" s="613"/>
    </row>
    <row r="588" spans="28:28">
      <c r="AB588" s="613"/>
    </row>
    <row r="589" spans="28:28">
      <c r="AB589" s="613"/>
    </row>
    <row r="590" spans="28:28">
      <c r="AB590" s="613"/>
    </row>
    <row r="591" spans="28:28">
      <c r="AB591" s="613"/>
    </row>
    <row r="592" spans="28:28">
      <c r="AB592" s="613"/>
    </row>
    <row r="593" spans="28:28">
      <c r="AB593" s="613"/>
    </row>
    <row r="594" spans="28:28">
      <c r="AB594" s="613"/>
    </row>
    <row r="595" spans="28:28">
      <c r="AB595" s="613"/>
    </row>
    <row r="596" spans="28:28">
      <c r="AB596" s="613"/>
    </row>
    <row r="597" spans="28:28">
      <c r="AB597" s="613"/>
    </row>
    <row r="598" spans="28:28">
      <c r="AB598" s="613"/>
    </row>
    <row r="599" spans="28:28">
      <c r="AB599" s="613"/>
    </row>
    <row r="600" spans="28:28">
      <c r="AB600" s="613"/>
    </row>
    <row r="601" spans="28:28">
      <c r="AB601" s="613"/>
    </row>
    <row r="602" spans="28:28">
      <c r="AB602" s="613"/>
    </row>
    <row r="603" spans="28:28">
      <c r="AB603" s="613"/>
    </row>
    <row r="604" spans="28:28">
      <c r="AB604" s="613"/>
    </row>
    <row r="605" spans="28:28">
      <c r="AB605" s="613"/>
    </row>
    <row r="606" spans="28:28">
      <c r="AB606" s="613"/>
    </row>
    <row r="607" spans="28:28">
      <c r="AB607" s="613"/>
    </row>
    <row r="608" spans="28:28">
      <c r="AB608" s="613"/>
    </row>
    <row r="609" spans="28:28">
      <c r="AB609" s="613"/>
    </row>
    <row r="610" spans="28:28">
      <c r="AB610" s="613"/>
    </row>
    <row r="611" spans="28:28">
      <c r="AB611" s="613"/>
    </row>
    <row r="612" spans="28:28">
      <c r="AB612" s="613"/>
    </row>
    <row r="613" spans="28:28">
      <c r="AB613" s="613"/>
    </row>
    <row r="614" spans="28:28">
      <c r="AB614" s="613"/>
    </row>
    <row r="615" spans="28:28">
      <c r="AB615" s="613"/>
    </row>
    <row r="616" spans="28:28">
      <c r="AB616" s="613"/>
    </row>
    <row r="617" spans="28:28">
      <c r="AB617" s="613"/>
    </row>
    <row r="618" spans="28:28">
      <c r="AB618" s="613"/>
    </row>
    <row r="619" spans="28:28">
      <c r="AB619" s="613"/>
    </row>
    <row r="620" spans="28:28">
      <c r="AB620" s="613"/>
    </row>
    <row r="621" spans="28:28">
      <c r="AB621" s="613"/>
    </row>
    <row r="622" spans="28:28">
      <c r="AB622" s="613"/>
    </row>
    <row r="623" spans="28:28">
      <c r="AB623" s="613"/>
    </row>
    <row r="624" spans="28:28">
      <c r="AB624" s="613"/>
    </row>
    <row r="625" spans="28:28">
      <c r="AB625" s="613"/>
    </row>
    <row r="626" spans="28:28">
      <c r="AB626" s="613"/>
    </row>
    <row r="627" spans="28:28">
      <c r="AB627" s="613"/>
    </row>
    <row r="628" spans="28:28">
      <c r="AB628" s="613"/>
    </row>
    <row r="629" spans="28:28">
      <c r="AB629" s="613"/>
    </row>
    <row r="630" spans="28:28">
      <c r="AB630" s="613"/>
    </row>
    <row r="631" spans="28:28">
      <c r="AB631" s="613"/>
    </row>
    <row r="632" spans="28:28">
      <c r="AB632" s="613"/>
    </row>
    <row r="633" spans="28:28">
      <c r="AB633" s="613"/>
    </row>
    <row r="634" spans="28:28">
      <c r="AB634" s="613"/>
    </row>
    <row r="635" spans="28:28">
      <c r="AB635" s="613"/>
    </row>
    <row r="636" spans="28:28">
      <c r="AB636" s="613"/>
    </row>
    <row r="637" spans="28:28">
      <c r="AB637" s="613"/>
    </row>
    <row r="638" spans="28:28">
      <c r="AB638" s="613"/>
    </row>
    <row r="639" spans="28:28">
      <c r="AB639" s="613"/>
    </row>
    <row r="640" spans="28:28">
      <c r="AB640" s="613"/>
    </row>
    <row r="641" spans="28:28">
      <c r="AB641" s="613"/>
    </row>
    <row r="642" spans="28:28">
      <c r="AB642" s="613"/>
    </row>
    <row r="643" spans="28:28">
      <c r="AB643" s="613"/>
    </row>
    <row r="644" spans="28:28">
      <c r="AB644" s="613"/>
    </row>
    <row r="645" spans="28:28">
      <c r="AB645" s="613"/>
    </row>
    <row r="646" spans="28:28">
      <c r="AB646" s="613"/>
    </row>
    <row r="647" spans="28:28">
      <c r="AB647" s="613"/>
    </row>
    <row r="648" spans="28:28">
      <c r="AB648" s="613"/>
    </row>
    <row r="649" spans="28:28">
      <c r="AB649" s="613"/>
    </row>
    <row r="650" spans="28:28">
      <c r="AB650" s="613"/>
    </row>
    <row r="651" spans="28:28">
      <c r="AB651" s="613"/>
    </row>
    <row r="652" spans="28:28">
      <c r="AB652" s="613"/>
    </row>
    <row r="653" spans="28:28">
      <c r="AB653" s="613"/>
    </row>
    <row r="654" spans="28:28">
      <c r="AB654" s="613"/>
    </row>
    <row r="655" spans="28:28">
      <c r="AB655" s="613"/>
    </row>
    <row r="656" spans="28:28">
      <c r="AB656" s="613"/>
    </row>
    <row r="657" spans="28:28">
      <c r="AB657" s="613"/>
    </row>
    <row r="658" spans="28:28">
      <c r="AB658" s="613"/>
    </row>
    <row r="659" spans="28:28">
      <c r="AB659" s="613"/>
    </row>
    <row r="660" spans="28:28">
      <c r="AB660" s="613"/>
    </row>
    <row r="661" spans="28:28">
      <c r="AB661" s="613"/>
    </row>
    <row r="662" spans="28:28">
      <c r="AB662" s="613"/>
    </row>
    <row r="663" spans="28:28">
      <c r="AB663" s="613"/>
    </row>
    <row r="664" spans="28:28">
      <c r="AB664" s="613"/>
    </row>
    <row r="665" spans="28:28">
      <c r="AB665" s="613"/>
    </row>
    <row r="666" spans="28:28">
      <c r="AB666" s="613"/>
    </row>
    <row r="667" spans="28:28">
      <c r="AB667" s="613"/>
    </row>
    <row r="668" spans="28:28">
      <c r="AB668" s="613"/>
    </row>
    <row r="669" spans="28:28">
      <c r="AB669" s="613"/>
    </row>
    <row r="670" spans="28:28">
      <c r="AB670" s="613"/>
    </row>
    <row r="671" spans="28:28">
      <c r="AB671" s="613"/>
    </row>
    <row r="672" spans="28:28">
      <c r="AB672" s="613"/>
    </row>
    <row r="673" spans="28:28">
      <c r="AB673" s="613"/>
    </row>
    <row r="674" spans="28:28">
      <c r="AB674" s="613"/>
    </row>
    <row r="675" spans="28:28">
      <c r="AB675" s="613"/>
    </row>
    <row r="676" spans="28:28">
      <c r="AB676" s="613"/>
    </row>
    <row r="677" spans="28:28">
      <c r="AB677" s="613"/>
    </row>
    <row r="678" spans="28:28">
      <c r="AB678" s="613"/>
    </row>
    <row r="679" spans="28:28">
      <c r="AB679" s="613"/>
    </row>
    <row r="680" spans="28:28">
      <c r="AB680" s="613"/>
    </row>
    <row r="681" spans="28:28">
      <c r="AB681" s="613"/>
    </row>
    <row r="682" spans="28:28">
      <c r="AB682" s="613"/>
    </row>
    <row r="683" spans="28:28">
      <c r="AB683" s="613"/>
    </row>
    <row r="684" spans="28:28">
      <c r="AB684" s="613"/>
    </row>
    <row r="685" spans="28:28">
      <c r="AB685" s="613"/>
    </row>
    <row r="686" spans="28:28">
      <c r="AB686" s="613"/>
    </row>
    <row r="687" spans="28:28">
      <c r="AB687" s="613"/>
    </row>
    <row r="688" spans="28:28">
      <c r="AB688" s="613"/>
    </row>
    <row r="689" spans="28:28">
      <c r="AB689" s="613"/>
    </row>
    <row r="690" spans="28:28">
      <c r="AB690" s="613"/>
    </row>
    <row r="691" spans="28:28">
      <c r="AB691" s="613"/>
    </row>
    <row r="692" spans="28:28">
      <c r="AB692" s="613"/>
    </row>
    <row r="693" spans="28:28">
      <c r="AB693" s="613"/>
    </row>
    <row r="694" spans="28:28">
      <c r="AB694" s="613"/>
    </row>
    <row r="695" spans="28:28">
      <c r="AB695" s="613"/>
    </row>
    <row r="696" spans="28:28">
      <c r="AB696" s="613"/>
    </row>
    <row r="697" spans="28:28">
      <c r="AB697" s="613"/>
    </row>
    <row r="698" spans="28:28">
      <c r="AB698" s="613"/>
    </row>
    <row r="699" spans="28:28">
      <c r="AB699" s="613"/>
    </row>
    <row r="700" spans="28:28">
      <c r="AB700" s="613"/>
    </row>
    <row r="701" spans="28:28">
      <c r="AB701" s="613"/>
    </row>
    <row r="702" spans="28:28">
      <c r="AB702" s="613"/>
    </row>
    <row r="703" spans="28:28">
      <c r="AB703" s="613"/>
    </row>
    <row r="704" spans="28:28">
      <c r="AB704" s="613"/>
    </row>
    <row r="705" spans="28:28">
      <c r="AB705" s="613"/>
    </row>
    <row r="706" spans="28:28">
      <c r="AB706" s="613"/>
    </row>
    <row r="707" spans="28:28">
      <c r="AB707" s="613"/>
    </row>
    <row r="708" spans="28:28">
      <c r="AB708" s="613"/>
    </row>
    <row r="709" spans="28:28">
      <c r="AB709" s="613"/>
    </row>
    <row r="710" spans="28:28">
      <c r="AB710" s="613"/>
    </row>
    <row r="711" spans="28:28">
      <c r="AB711" s="613"/>
    </row>
    <row r="712" spans="28:28">
      <c r="AB712" s="613"/>
    </row>
    <row r="713" spans="28:28">
      <c r="AB713" s="613"/>
    </row>
    <row r="714" spans="28:28">
      <c r="AB714" s="613"/>
    </row>
    <row r="715" spans="28:28">
      <c r="AB715" s="613"/>
    </row>
    <row r="716" spans="28:28">
      <c r="AB716" s="613"/>
    </row>
    <row r="717" spans="28:28">
      <c r="AB717" s="613"/>
    </row>
    <row r="718" spans="28:28">
      <c r="AB718" s="613"/>
    </row>
    <row r="719" spans="28:28">
      <c r="AB719" s="613"/>
    </row>
    <row r="720" spans="28:28">
      <c r="AB720" s="613"/>
    </row>
    <row r="721" spans="28:28">
      <c r="AB721" s="613"/>
    </row>
    <row r="722" spans="28:28">
      <c r="AB722" s="613"/>
    </row>
    <row r="723" spans="28:28">
      <c r="AB723" s="613"/>
    </row>
    <row r="724" spans="28:28">
      <c r="AB724" s="613"/>
    </row>
    <row r="725" spans="28:28">
      <c r="AB725" s="613"/>
    </row>
    <row r="726" spans="28:28">
      <c r="AB726" s="613"/>
    </row>
    <row r="727" spans="28:28">
      <c r="AB727" s="613"/>
    </row>
    <row r="728" spans="28:28">
      <c r="AB728" s="613"/>
    </row>
    <row r="729" spans="28:28">
      <c r="AB729" s="613"/>
    </row>
    <row r="730" spans="28:28">
      <c r="AB730" s="613"/>
    </row>
    <row r="731" spans="28:28">
      <c r="AB731" s="613"/>
    </row>
    <row r="732" spans="28:28">
      <c r="AB732" s="613"/>
    </row>
    <row r="733" spans="28:28">
      <c r="AB733" s="613"/>
    </row>
    <row r="734" spans="28:28">
      <c r="AB734" s="613"/>
    </row>
    <row r="735" spans="28:28">
      <c r="AB735" s="613"/>
    </row>
    <row r="736" spans="28:28">
      <c r="AB736" s="613"/>
    </row>
    <row r="737" spans="28:28">
      <c r="AB737" s="613"/>
    </row>
    <row r="738" spans="28:28">
      <c r="AB738" s="613"/>
    </row>
    <row r="739" spans="28:28">
      <c r="AB739" s="613"/>
    </row>
    <row r="740" spans="28:28">
      <c r="AB740" s="613"/>
    </row>
    <row r="741" spans="28:28">
      <c r="AB741" s="613"/>
    </row>
    <row r="742" spans="28:28">
      <c r="AB742" s="613"/>
    </row>
    <row r="743" spans="28:28">
      <c r="AB743" s="613"/>
    </row>
    <row r="744" spans="28:28">
      <c r="AB744" s="613"/>
    </row>
    <row r="745" spans="28:28">
      <c r="AB745" s="613"/>
    </row>
    <row r="746" spans="28:28">
      <c r="AB746" s="613"/>
    </row>
    <row r="747" spans="28:28">
      <c r="AB747" s="613"/>
    </row>
    <row r="748" spans="28:28">
      <c r="AB748" s="613"/>
    </row>
    <row r="749" spans="28:28">
      <c r="AB749" s="613"/>
    </row>
    <row r="750" spans="28:28">
      <c r="AB750" s="613"/>
    </row>
    <row r="751" spans="28:28">
      <c r="AB751" s="613"/>
    </row>
    <row r="752" spans="28:28">
      <c r="AB752" s="613"/>
    </row>
    <row r="753" spans="28:28">
      <c r="AB753" s="613"/>
    </row>
    <row r="754" spans="28:28">
      <c r="AB754" s="613"/>
    </row>
    <row r="755" spans="28:28">
      <c r="AB755" s="613"/>
    </row>
    <row r="756" spans="28:28">
      <c r="AB756" s="613"/>
    </row>
    <row r="757" spans="28:28">
      <c r="AB757" s="613"/>
    </row>
    <row r="758" spans="28:28">
      <c r="AB758" s="613"/>
    </row>
    <row r="759" spans="28:28">
      <c r="AB759" s="613"/>
    </row>
    <row r="760" spans="28:28">
      <c r="AB760" s="613"/>
    </row>
    <row r="761" spans="28:28">
      <c r="AB761" s="613"/>
    </row>
    <row r="762" spans="28:28">
      <c r="AB762" s="613"/>
    </row>
    <row r="763" spans="28:28">
      <c r="AB763" s="613"/>
    </row>
    <row r="764" spans="28:28">
      <c r="AB764" s="613"/>
    </row>
    <row r="765" spans="28:28">
      <c r="AB765" s="613"/>
    </row>
    <row r="766" spans="28:28">
      <c r="AB766" s="613"/>
    </row>
    <row r="767" spans="28:28">
      <c r="AB767" s="613"/>
    </row>
    <row r="768" spans="28:28">
      <c r="AB768" s="613"/>
    </row>
    <row r="769" spans="28:28">
      <c r="AB769" s="613"/>
    </row>
    <row r="770" spans="28:28">
      <c r="AB770" s="613"/>
    </row>
    <row r="771" spans="28:28">
      <c r="AB771" s="613"/>
    </row>
    <row r="772" spans="28:28">
      <c r="AB772" s="613"/>
    </row>
    <row r="773" spans="28:28">
      <c r="AB773" s="613"/>
    </row>
    <row r="774" spans="28:28">
      <c r="AB774" s="613"/>
    </row>
    <row r="775" spans="28:28">
      <c r="AB775" s="613"/>
    </row>
    <row r="776" spans="28:28">
      <c r="AB776" s="613"/>
    </row>
    <row r="777" spans="28:28">
      <c r="AB777" s="613"/>
    </row>
    <row r="778" spans="28:28">
      <c r="AB778" s="613"/>
    </row>
    <row r="779" spans="28:28">
      <c r="AB779" s="613"/>
    </row>
    <row r="780" spans="28:28">
      <c r="AB780" s="613"/>
    </row>
    <row r="781" spans="28:28">
      <c r="AB781" s="613"/>
    </row>
    <row r="782" spans="28:28">
      <c r="AB782" s="613"/>
    </row>
    <row r="783" spans="28:28">
      <c r="AB783" s="613"/>
    </row>
    <row r="784" spans="28:28">
      <c r="AB784" s="613"/>
    </row>
    <row r="785" spans="28:28">
      <c r="AB785" s="613"/>
    </row>
    <row r="786" spans="28:28">
      <c r="AB786" s="613"/>
    </row>
    <row r="787" spans="28:28">
      <c r="AB787" s="613"/>
    </row>
    <row r="788" spans="28:28">
      <c r="AB788" s="613"/>
    </row>
    <row r="789" spans="28:28">
      <c r="AB789" s="613"/>
    </row>
    <row r="790" spans="28:28">
      <c r="AB790" s="613"/>
    </row>
    <row r="791" spans="28:28">
      <c r="AB791" s="613"/>
    </row>
    <row r="792" spans="28:28">
      <c r="AB792" s="613"/>
    </row>
    <row r="793" spans="28:28">
      <c r="AB793" s="613"/>
    </row>
    <row r="794" spans="28:28">
      <c r="AB794" s="613"/>
    </row>
    <row r="795" spans="28:28">
      <c r="AB795" s="613"/>
    </row>
    <row r="796" spans="28:28">
      <c r="AB796" s="613"/>
    </row>
    <row r="797" spans="28:28">
      <c r="AB797" s="613"/>
    </row>
    <row r="798" spans="28:28">
      <c r="AB798" s="613"/>
    </row>
    <row r="799" spans="28:28">
      <c r="AB799" s="613"/>
    </row>
    <row r="800" spans="28:28">
      <c r="AB800" s="613"/>
    </row>
    <row r="801" spans="28:28">
      <c r="AB801" s="613"/>
    </row>
    <row r="802" spans="28:28">
      <c r="AB802" s="613"/>
    </row>
    <row r="803" spans="28:28">
      <c r="AB803" s="613"/>
    </row>
    <row r="804" spans="28:28">
      <c r="AB804" s="613"/>
    </row>
    <row r="805" spans="28:28">
      <c r="AB805" s="613"/>
    </row>
    <row r="806" spans="28:28">
      <c r="AB806" s="613"/>
    </row>
    <row r="807" spans="28:28">
      <c r="AB807" s="613"/>
    </row>
    <row r="808" spans="28:28">
      <c r="AB808" s="613"/>
    </row>
    <row r="809" spans="28:28">
      <c r="AB809" s="613"/>
    </row>
    <row r="810" spans="28:28">
      <c r="AB810" s="613"/>
    </row>
    <row r="811" spans="28:28">
      <c r="AB811" s="613"/>
    </row>
    <row r="812" spans="28:28">
      <c r="AB812" s="613"/>
    </row>
    <row r="813" spans="28:28">
      <c r="AB813" s="613"/>
    </row>
    <row r="814" spans="28:28">
      <c r="AB814" s="613"/>
    </row>
    <row r="815" spans="28:28">
      <c r="AB815" s="613"/>
    </row>
    <row r="816" spans="28:28">
      <c r="AB816" s="613"/>
    </row>
    <row r="817" spans="28:28">
      <c r="AB817" s="613"/>
    </row>
    <row r="818" spans="28:28">
      <c r="AB818" s="613"/>
    </row>
    <row r="819" spans="28:28">
      <c r="AB819" s="613"/>
    </row>
    <row r="820" spans="28:28">
      <c r="AB820" s="613"/>
    </row>
    <row r="821" spans="28:28">
      <c r="AB821" s="613"/>
    </row>
    <row r="822" spans="28:28">
      <c r="AB822" s="613"/>
    </row>
    <row r="823" spans="28:28">
      <c r="AB823" s="613"/>
    </row>
    <row r="824" spans="28:28">
      <c r="AB824" s="613"/>
    </row>
    <row r="825" spans="28:28">
      <c r="AB825" s="613"/>
    </row>
    <row r="826" spans="28:28">
      <c r="AB826" s="613"/>
    </row>
    <row r="827" spans="28:28">
      <c r="AB827" s="613"/>
    </row>
    <row r="828" spans="28:28">
      <c r="AB828" s="613"/>
    </row>
    <row r="829" spans="28:28">
      <c r="AB829" s="613"/>
    </row>
    <row r="830" spans="28:28">
      <c r="AB830" s="613"/>
    </row>
    <row r="831" spans="28:28">
      <c r="AB831" s="613"/>
    </row>
    <row r="832" spans="28:28">
      <c r="AB832" s="613"/>
    </row>
    <row r="833" spans="28:28">
      <c r="AB833" s="613"/>
    </row>
    <row r="834" spans="28:28">
      <c r="AB834" s="613"/>
    </row>
    <row r="835" spans="28:28">
      <c r="AB835" s="613"/>
    </row>
    <row r="836" spans="28:28">
      <c r="AB836" s="613"/>
    </row>
    <row r="837" spans="28:28">
      <c r="AB837" s="613"/>
    </row>
    <row r="838" spans="28:28">
      <c r="AB838" s="613"/>
    </row>
    <row r="839" spans="28:28">
      <c r="AB839" s="613"/>
    </row>
    <row r="840" spans="28:28">
      <c r="AB840" s="613"/>
    </row>
    <row r="841" spans="28:28">
      <c r="AB841" s="613"/>
    </row>
    <row r="842" spans="28:28">
      <c r="AB842" s="613"/>
    </row>
    <row r="843" spans="28:28">
      <c r="AB843" s="613"/>
    </row>
    <row r="844" spans="28:28">
      <c r="AB844" s="613"/>
    </row>
    <row r="845" spans="28:28">
      <c r="AB845" s="613"/>
    </row>
    <row r="846" spans="28:28">
      <c r="AB846" s="613"/>
    </row>
    <row r="847" spans="28:28">
      <c r="AB847" s="613"/>
    </row>
    <row r="848" spans="28:28">
      <c r="AB848" s="613"/>
    </row>
    <row r="849" spans="28:28">
      <c r="AB849" s="613"/>
    </row>
    <row r="850" spans="28:28">
      <c r="AB850" s="613"/>
    </row>
    <row r="851" spans="28:28">
      <c r="AB851" s="613"/>
    </row>
    <row r="852" spans="28:28">
      <c r="AB852" s="613"/>
    </row>
    <row r="853" spans="28:28">
      <c r="AB853" s="613"/>
    </row>
    <row r="854" spans="28:28">
      <c r="AB854" s="613"/>
    </row>
    <row r="855" spans="28:28">
      <c r="AB855" s="613"/>
    </row>
    <row r="856" spans="28:28">
      <c r="AB856" s="613"/>
    </row>
    <row r="857" spans="28:28">
      <c r="AB857" s="613"/>
    </row>
    <row r="858" spans="28:28">
      <c r="AB858" s="613"/>
    </row>
    <row r="859" spans="28:28">
      <c r="AB859" s="613"/>
    </row>
    <row r="860" spans="28:28">
      <c r="AB860" s="613"/>
    </row>
    <row r="861" spans="28:28">
      <c r="AB861" s="613"/>
    </row>
    <row r="862" spans="28:28">
      <c r="AB862" s="613"/>
    </row>
    <row r="863" spans="28:28">
      <c r="AB863" s="613"/>
    </row>
    <row r="864" spans="28:28">
      <c r="AB864" s="613"/>
    </row>
    <row r="865" spans="28:28">
      <c r="AB865" s="613"/>
    </row>
    <row r="866" spans="28:28">
      <c r="AB866" s="613"/>
    </row>
    <row r="867" spans="28:28">
      <c r="AB867" s="613"/>
    </row>
    <row r="868" spans="28:28">
      <c r="AB868" s="613"/>
    </row>
    <row r="869" spans="28:28">
      <c r="AB869" s="613"/>
    </row>
    <row r="870" spans="28:28">
      <c r="AB870" s="613"/>
    </row>
    <row r="871" spans="28:28">
      <c r="AB871" s="613"/>
    </row>
    <row r="872" spans="28:28">
      <c r="AB872" s="613"/>
    </row>
    <row r="873" spans="28:28">
      <c r="AB873" s="613"/>
    </row>
    <row r="874" spans="28:28">
      <c r="AB874" s="613"/>
    </row>
    <row r="875" spans="28:28">
      <c r="AB875" s="613"/>
    </row>
    <row r="876" spans="28:28">
      <c r="AB876" s="613"/>
    </row>
    <row r="877" spans="28:28">
      <c r="AB877" s="613"/>
    </row>
    <row r="878" spans="28:28">
      <c r="AB878" s="613"/>
    </row>
    <row r="879" spans="28:28">
      <c r="AB879" s="613"/>
    </row>
    <row r="880" spans="28:28">
      <c r="AB880" s="613"/>
    </row>
    <row r="881" spans="28:28">
      <c r="AB881" s="613"/>
    </row>
    <row r="882" spans="28:28">
      <c r="AB882" s="613"/>
    </row>
    <row r="883" spans="28:28">
      <c r="AB883" s="613"/>
    </row>
    <row r="884" spans="28:28">
      <c r="AB884" s="613"/>
    </row>
    <row r="885" spans="28:28">
      <c r="AB885" s="613"/>
    </row>
    <row r="886" spans="28:28">
      <c r="AB886" s="613"/>
    </row>
    <row r="887" spans="28:28">
      <c r="AB887" s="613"/>
    </row>
    <row r="888" spans="28:28">
      <c r="AB888" s="613"/>
    </row>
    <row r="889" spans="28:28">
      <c r="AB889" s="613"/>
    </row>
    <row r="890" spans="28:28">
      <c r="AB890" s="613"/>
    </row>
    <row r="891" spans="28:28">
      <c r="AB891" s="613"/>
    </row>
    <row r="892" spans="28:28">
      <c r="AB892" s="613"/>
    </row>
    <row r="893" spans="28:28">
      <c r="AB893" s="613"/>
    </row>
    <row r="894" spans="28:28">
      <c r="AB894" s="613"/>
    </row>
    <row r="895" spans="28:28">
      <c r="AB895" s="613"/>
    </row>
    <row r="896" spans="28:28">
      <c r="AB896" s="613"/>
    </row>
    <row r="897" spans="28:28">
      <c r="AB897" s="613"/>
    </row>
    <row r="898" spans="28:28">
      <c r="AB898" s="613"/>
    </row>
    <row r="899" spans="28:28">
      <c r="AB899" s="613"/>
    </row>
    <row r="900" spans="28:28">
      <c r="AB900" s="613"/>
    </row>
    <row r="901" spans="28:28">
      <c r="AB901" s="613"/>
    </row>
    <row r="902" spans="28:28">
      <c r="AB902" s="613"/>
    </row>
    <row r="903" spans="28:28">
      <c r="AB903" s="613"/>
    </row>
    <row r="904" spans="28:28">
      <c r="AB904" s="613"/>
    </row>
    <row r="905" spans="28:28">
      <c r="AB905" s="613"/>
    </row>
    <row r="906" spans="28:28">
      <c r="AB906" s="613"/>
    </row>
    <row r="907" spans="28:28">
      <c r="AB907" s="613"/>
    </row>
    <row r="908" spans="28:28">
      <c r="AB908" s="613"/>
    </row>
    <row r="909" spans="28:28">
      <c r="AB909" s="613"/>
    </row>
    <row r="910" spans="28:28">
      <c r="AB910" s="613"/>
    </row>
    <row r="911" spans="28:28">
      <c r="AB911" s="613"/>
    </row>
    <row r="912" spans="28:28">
      <c r="AB912" s="613"/>
    </row>
    <row r="913" spans="28:28">
      <c r="AB913" s="613"/>
    </row>
    <row r="914" spans="28:28">
      <c r="AB914" s="613"/>
    </row>
    <row r="915" spans="28:28">
      <c r="AB915" s="613"/>
    </row>
    <row r="916" spans="28:28">
      <c r="AB916" s="613"/>
    </row>
    <row r="917" spans="28:28">
      <c r="AB917" s="613"/>
    </row>
    <row r="918" spans="28:28">
      <c r="AB918" s="613"/>
    </row>
    <row r="919" spans="28:28">
      <c r="AB919" s="613"/>
    </row>
    <row r="920" spans="28:28">
      <c r="AB920" s="613"/>
    </row>
    <row r="921" spans="28:28">
      <c r="AB921" s="613"/>
    </row>
    <row r="922" spans="28:28">
      <c r="AB922" s="613"/>
    </row>
    <row r="923" spans="28:28">
      <c r="AB923" s="613"/>
    </row>
    <row r="924" spans="28:28">
      <c r="AB924" s="613"/>
    </row>
    <row r="925" spans="28:28">
      <c r="AB925" s="613"/>
    </row>
    <row r="926" spans="28:28">
      <c r="AB926" s="613"/>
    </row>
    <row r="927" spans="28:28">
      <c r="AB927" s="613"/>
    </row>
    <row r="928" spans="28:28">
      <c r="AB928" s="613"/>
    </row>
    <row r="929" spans="28:28">
      <c r="AB929" s="613"/>
    </row>
    <row r="930" spans="28:28">
      <c r="AB930" s="613"/>
    </row>
    <row r="931" spans="28:28">
      <c r="AB931" s="613"/>
    </row>
    <row r="932" spans="28:28">
      <c r="AB932" s="613"/>
    </row>
    <row r="933" spans="28:28">
      <c r="AB933" s="613"/>
    </row>
    <row r="934" spans="28:28">
      <c r="AB934" s="613"/>
    </row>
    <row r="935" spans="28:28">
      <c r="AB935" s="613"/>
    </row>
    <row r="936" spans="28:28">
      <c r="AB936" s="613"/>
    </row>
    <row r="937" spans="28:28">
      <c r="AB937" s="613"/>
    </row>
    <row r="938" spans="28:28">
      <c r="AB938" s="613"/>
    </row>
    <row r="939" spans="28:28">
      <c r="AB939" s="613"/>
    </row>
    <row r="940" spans="28:28">
      <c r="AB940" s="613"/>
    </row>
    <row r="941" spans="28:28">
      <c r="AB941" s="613"/>
    </row>
    <row r="942" spans="28:28">
      <c r="AB942" s="613"/>
    </row>
    <row r="943" spans="28:28">
      <c r="AB943" s="613"/>
    </row>
    <row r="944" spans="28:28">
      <c r="AB944" s="613"/>
    </row>
    <row r="945" spans="28:28">
      <c r="AB945" s="613"/>
    </row>
    <row r="946" spans="28:28">
      <c r="AB946" s="613"/>
    </row>
    <row r="947" spans="28:28">
      <c r="AB947" s="613"/>
    </row>
    <row r="948" spans="28:28">
      <c r="AB948" s="613"/>
    </row>
    <row r="949" spans="28:28">
      <c r="AB949" s="613"/>
    </row>
    <row r="950" spans="28:28">
      <c r="AB950" s="613"/>
    </row>
    <row r="951" spans="28:28">
      <c r="AB951" s="613"/>
    </row>
    <row r="952" spans="28:28">
      <c r="AB952" s="613"/>
    </row>
    <row r="953" spans="28:28">
      <c r="AB953" s="613"/>
    </row>
    <row r="954" spans="28:28">
      <c r="AB954" s="613"/>
    </row>
    <row r="955" spans="28:28">
      <c r="AB955" s="613"/>
    </row>
    <row r="956" spans="28:28">
      <c r="AB956" s="613"/>
    </row>
    <row r="957" spans="28:28">
      <c r="AB957" s="613"/>
    </row>
    <row r="958" spans="28:28">
      <c r="AB958" s="613"/>
    </row>
    <row r="959" spans="28:28">
      <c r="AB959" s="613"/>
    </row>
    <row r="960" spans="28:28">
      <c r="AB960" s="613"/>
    </row>
    <row r="961" spans="28:28">
      <c r="AB961" s="613"/>
    </row>
    <row r="962" spans="28:28">
      <c r="AB962" s="613"/>
    </row>
    <row r="963" spans="28:28">
      <c r="AB963" s="613"/>
    </row>
    <row r="964" spans="28:28">
      <c r="AB964" s="613"/>
    </row>
    <row r="965" spans="28:28">
      <c r="AB965" s="613"/>
    </row>
    <row r="966" spans="28:28">
      <c r="AB966" s="613"/>
    </row>
    <row r="967" spans="28:28">
      <c r="AB967" s="613"/>
    </row>
    <row r="968" spans="28:28">
      <c r="AB968" s="613"/>
    </row>
    <row r="969" spans="28:28">
      <c r="AB969" s="613"/>
    </row>
    <row r="970" spans="28:28">
      <c r="AB970" s="613"/>
    </row>
    <row r="971" spans="28:28">
      <c r="AB971" s="613"/>
    </row>
    <row r="972" spans="28:28">
      <c r="AB972" s="613"/>
    </row>
    <row r="973" spans="28:28">
      <c r="AB973" s="613"/>
    </row>
    <row r="974" spans="28:28">
      <c r="AB974" s="613"/>
    </row>
    <row r="975" spans="28:28">
      <c r="AB975" s="613"/>
    </row>
    <row r="976" spans="28:28">
      <c r="AB976" s="613"/>
    </row>
    <row r="977" spans="28:28">
      <c r="AB977" s="613"/>
    </row>
    <row r="978" spans="28:28">
      <c r="AB978" s="613"/>
    </row>
    <row r="979" spans="28:28">
      <c r="AB979" s="613"/>
    </row>
    <row r="980" spans="28:28">
      <c r="AB980" s="613"/>
    </row>
    <row r="981" spans="28:28">
      <c r="AB981" s="613"/>
    </row>
    <row r="982" spans="28:28">
      <c r="AB982" s="613"/>
    </row>
    <row r="983" spans="28:28">
      <c r="AB983" s="613"/>
    </row>
    <row r="984" spans="28:28">
      <c r="AB984" s="613"/>
    </row>
    <row r="985" spans="28:28">
      <c r="AB985" s="613"/>
    </row>
    <row r="986" spans="28:28">
      <c r="AB986" s="613"/>
    </row>
    <row r="987" spans="28:28">
      <c r="AB987" s="613"/>
    </row>
    <row r="988" spans="28:28">
      <c r="AB988" s="613"/>
    </row>
    <row r="989" spans="28:28">
      <c r="AB989" s="613"/>
    </row>
    <row r="990" spans="28:28">
      <c r="AB990" s="613"/>
    </row>
    <row r="991" spans="28:28">
      <c r="AB991" s="613"/>
    </row>
    <row r="992" spans="28:28">
      <c r="AB992" s="613"/>
    </row>
    <row r="993" spans="28:28">
      <c r="AB993" s="613"/>
    </row>
    <row r="994" spans="28:28">
      <c r="AB994" s="613"/>
    </row>
    <row r="995" spans="28:28">
      <c r="AB995" s="613"/>
    </row>
    <row r="996" spans="28:28">
      <c r="AB996" s="613"/>
    </row>
    <row r="997" spans="28:28">
      <c r="AB997" s="613"/>
    </row>
    <row r="998" spans="28:28">
      <c r="AB998" s="613"/>
    </row>
    <row r="999" spans="28:28">
      <c r="AB999" s="613"/>
    </row>
    <row r="1000" spans="28:28">
      <c r="AB1000" s="613"/>
    </row>
    <row r="1001" spans="28:28">
      <c r="AB1001" s="613"/>
    </row>
    <row r="1002" spans="28:28">
      <c r="AB1002" s="613"/>
    </row>
    <row r="1003" spans="28:28">
      <c r="AB1003" s="613"/>
    </row>
    <row r="1004" spans="28:28">
      <c r="AB1004" s="613"/>
    </row>
    <row r="1005" spans="28:28">
      <c r="AB1005" s="613"/>
    </row>
    <row r="1006" spans="28:28">
      <c r="AB1006" s="613"/>
    </row>
    <row r="1007" spans="28:28">
      <c r="AB1007" s="613"/>
    </row>
    <row r="1008" spans="28:28">
      <c r="AB1008" s="613"/>
    </row>
    <row r="1009" spans="28:28">
      <c r="AB1009" s="613"/>
    </row>
    <row r="1010" spans="28:28">
      <c r="AB1010" s="613"/>
    </row>
    <row r="1011" spans="28:28">
      <c r="AB1011" s="613"/>
    </row>
    <row r="1012" spans="28:28">
      <c r="AB1012" s="613"/>
    </row>
    <row r="1013" spans="28:28">
      <c r="AB1013" s="613"/>
    </row>
    <row r="1014" spans="28:28">
      <c r="AB1014" s="613"/>
    </row>
    <row r="1015" spans="28:28">
      <c r="AB1015" s="613"/>
    </row>
    <row r="1016" spans="28:28">
      <c r="AB1016" s="613"/>
    </row>
    <row r="1017" spans="28:28">
      <c r="AB1017" s="613"/>
    </row>
    <row r="1018" spans="28:28">
      <c r="AB1018" s="613"/>
    </row>
    <row r="1019" spans="28:28">
      <c r="AB1019" s="613"/>
    </row>
    <row r="1020" spans="28:28">
      <c r="AB1020" s="613"/>
    </row>
    <row r="1021" spans="28:28">
      <c r="AB1021" s="613"/>
    </row>
    <row r="1022" spans="28:28">
      <c r="AB1022" s="613"/>
    </row>
    <row r="1023" spans="28:28">
      <c r="AB1023" s="613"/>
    </row>
    <row r="1024" spans="28:28">
      <c r="AB1024" s="613"/>
    </row>
    <row r="1025" spans="28:28">
      <c r="AB1025" s="613"/>
    </row>
    <row r="1026" spans="28:28">
      <c r="AB1026" s="613"/>
    </row>
    <row r="1027" spans="28:28">
      <c r="AB1027" s="613"/>
    </row>
    <row r="1028" spans="28:28">
      <c r="AB1028" s="613"/>
    </row>
    <row r="1029" spans="28:28">
      <c r="AB1029" s="613"/>
    </row>
    <row r="1030" spans="28:28">
      <c r="AB1030" s="613"/>
    </row>
    <row r="1031" spans="28:28">
      <c r="AB1031" s="613"/>
    </row>
    <row r="1032" spans="28:28">
      <c r="AB1032" s="613"/>
    </row>
    <row r="1033" spans="28:28">
      <c r="AB1033" s="613"/>
    </row>
    <row r="1034" spans="28:28">
      <c r="AB1034" s="613"/>
    </row>
    <row r="1035" spans="28:28">
      <c r="AB1035" s="613"/>
    </row>
    <row r="1036" spans="28:28">
      <c r="AB1036" s="613"/>
    </row>
    <row r="1037" spans="28:28">
      <c r="AB1037" s="613"/>
    </row>
    <row r="1038" spans="28:28">
      <c r="AB1038" s="613"/>
    </row>
    <row r="1039" spans="28:28">
      <c r="AB1039" s="613"/>
    </row>
    <row r="1040" spans="28:28">
      <c r="AB1040" s="613"/>
    </row>
    <row r="1041" spans="28:28">
      <c r="AB1041" s="613"/>
    </row>
    <row r="1042" spans="28:28">
      <c r="AB1042" s="613"/>
    </row>
    <row r="1043" spans="28:28">
      <c r="AB1043" s="613"/>
    </row>
    <row r="1044" spans="28:28">
      <c r="AB1044" s="613"/>
    </row>
    <row r="1045" spans="28:28">
      <c r="AB1045" s="613"/>
    </row>
    <row r="1046" spans="28:28">
      <c r="AB1046" s="613"/>
    </row>
    <row r="1047" spans="28:28">
      <c r="AB1047" s="613"/>
    </row>
    <row r="1048" spans="28:28">
      <c r="AB1048" s="613"/>
    </row>
    <row r="1049" spans="28:28">
      <c r="AB1049" s="613"/>
    </row>
    <row r="1050" spans="28:28">
      <c r="AB1050" s="613"/>
    </row>
    <row r="1051" spans="28:28">
      <c r="AB1051" s="613"/>
    </row>
    <row r="1052" spans="28:28">
      <c r="AB1052" s="613"/>
    </row>
    <row r="1053" spans="28:28">
      <c r="AB1053" s="613"/>
    </row>
    <row r="1054" spans="28:28">
      <c r="AB1054" s="613"/>
    </row>
    <row r="1055" spans="28:28">
      <c r="AB1055" s="613"/>
    </row>
    <row r="1056" spans="28:28">
      <c r="AB1056" s="613"/>
    </row>
    <row r="1057" spans="28:28">
      <c r="AB1057" s="613"/>
    </row>
    <row r="1058" spans="28:28">
      <c r="AB1058" s="613"/>
    </row>
    <row r="1059" spans="28:28">
      <c r="AB1059" s="613"/>
    </row>
    <row r="1060" spans="28:28">
      <c r="AB1060" s="613"/>
    </row>
    <row r="1061" spans="28:28">
      <c r="AB1061" s="613"/>
    </row>
    <row r="1062" spans="28:28">
      <c r="AB1062" s="613"/>
    </row>
    <row r="1063" spans="28:28">
      <c r="AB1063" s="613"/>
    </row>
    <row r="1064" spans="28:28">
      <c r="AB1064" s="613"/>
    </row>
    <row r="1065" spans="28:28">
      <c r="AB1065" s="613"/>
    </row>
    <row r="1066" spans="28:28">
      <c r="AB1066" s="613"/>
    </row>
    <row r="1067" spans="28:28">
      <c r="AB1067" s="613"/>
    </row>
    <row r="1068" spans="28:28">
      <c r="AB1068" s="613"/>
    </row>
    <row r="1069" spans="28:28">
      <c r="AB1069" s="613"/>
    </row>
    <row r="1070" spans="28:28">
      <c r="AB1070" s="613"/>
    </row>
    <row r="1071" spans="28:28">
      <c r="AB1071" s="613"/>
    </row>
    <row r="1072" spans="28:28">
      <c r="AB1072" s="613"/>
    </row>
    <row r="1073" spans="28:28">
      <c r="AB1073" s="613"/>
    </row>
    <row r="1074" spans="28:28">
      <c r="AB1074" s="613"/>
    </row>
    <row r="1075" spans="28:28">
      <c r="AB1075" s="613"/>
    </row>
    <row r="1076" spans="28:28">
      <c r="AB1076" s="613"/>
    </row>
    <row r="1077" spans="28:28">
      <c r="AB1077" s="613"/>
    </row>
    <row r="1078" spans="28:28">
      <c r="AB1078" s="613"/>
    </row>
    <row r="1079" spans="28:28">
      <c r="AB1079" s="613"/>
    </row>
    <row r="1080" spans="28:28">
      <c r="AB1080" s="613"/>
    </row>
    <row r="1081" spans="28:28">
      <c r="AB1081" s="613"/>
    </row>
    <row r="1082" spans="28:28">
      <c r="AB1082" s="613"/>
    </row>
    <row r="1083" spans="28:28">
      <c r="AB1083" s="613"/>
    </row>
    <row r="1084" spans="28:28">
      <c r="AB1084" s="613"/>
    </row>
    <row r="1085" spans="28:28">
      <c r="AB1085" s="613"/>
    </row>
    <row r="1086" spans="28:28">
      <c r="AB1086" s="613"/>
    </row>
    <row r="1087" spans="28:28">
      <c r="AB1087" s="613"/>
    </row>
    <row r="1088" spans="28:28">
      <c r="AB1088" s="613"/>
    </row>
    <row r="1089" spans="28:28">
      <c r="AB1089" s="613"/>
    </row>
    <row r="1090" spans="28:28">
      <c r="AB1090" s="613"/>
    </row>
    <row r="1091" spans="28:28">
      <c r="AB1091" s="613"/>
    </row>
    <row r="1092" spans="28:28">
      <c r="AB1092" s="613"/>
    </row>
    <row r="1093" spans="28:28">
      <c r="AB1093" s="613"/>
    </row>
    <row r="1094" spans="28:28">
      <c r="AB1094" s="613"/>
    </row>
    <row r="1095" spans="28:28">
      <c r="AB1095" s="613"/>
    </row>
    <row r="1096" spans="28:28">
      <c r="AB1096" s="613"/>
    </row>
    <row r="1097" spans="28:28">
      <c r="AB1097" s="613"/>
    </row>
    <row r="1098" spans="28:28">
      <c r="AB1098" s="613"/>
    </row>
    <row r="1099" spans="28:28">
      <c r="AB1099" s="613"/>
    </row>
    <row r="1100" spans="28:28">
      <c r="AB1100" s="613"/>
    </row>
    <row r="1101" spans="28:28">
      <c r="AB1101" s="613"/>
    </row>
    <row r="1102" spans="28:28">
      <c r="AB1102" s="613"/>
    </row>
    <row r="1103" spans="28:28">
      <c r="AB1103" s="613"/>
    </row>
    <row r="1104" spans="28:28">
      <c r="AB1104" s="613"/>
    </row>
    <row r="1105" spans="28:28">
      <c r="AB1105" s="613"/>
    </row>
    <row r="1106" spans="28:28">
      <c r="AB1106" s="613"/>
    </row>
    <row r="1107" spans="28:28">
      <c r="AB1107" s="613"/>
    </row>
    <row r="1108" spans="28:28">
      <c r="AB1108" s="613"/>
    </row>
    <row r="1109" spans="28:28">
      <c r="AB1109" s="613"/>
    </row>
    <row r="1110" spans="28:28">
      <c r="AB1110" s="613"/>
    </row>
    <row r="1111" spans="28:28">
      <c r="AB1111" s="613"/>
    </row>
    <row r="1112" spans="28:28">
      <c r="AB1112" s="613"/>
    </row>
    <row r="1113" spans="28:28">
      <c r="AB1113" s="613"/>
    </row>
    <row r="1114" spans="28:28">
      <c r="AB1114" s="613"/>
    </row>
    <row r="1115" spans="28:28">
      <c r="AB1115" s="613"/>
    </row>
    <row r="1116" spans="28:28">
      <c r="AB1116" s="613"/>
    </row>
    <row r="1117" spans="28:28">
      <c r="AB1117" s="613"/>
    </row>
    <row r="1118" spans="28:28">
      <c r="AB1118" s="613"/>
    </row>
    <row r="1119" spans="28:28">
      <c r="AB1119" s="613"/>
    </row>
    <row r="1120" spans="28:28">
      <c r="AB1120" s="613"/>
    </row>
    <row r="1121" spans="28:28">
      <c r="AB1121" s="613"/>
    </row>
    <row r="1122" spans="28:28">
      <c r="AB1122" s="613"/>
    </row>
    <row r="1123" spans="28:28">
      <c r="AB1123" s="613"/>
    </row>
    <row r="1124" spans="28:28">
      <c r="AB1124" s="613"/>
    </row>
    <row r="1125" spans="28:28">
      <c r="AB1125" s="613"/>
    </row>
    <row r="1126" spans="28:28">
      <c r="AB1126" s="613"/>
    </row>
    <row r="1127" spans="28:28">
      <c r="AB1127" s="613"/>
    </row>
    <row r="1128" spans="28:28">
      <c r="AB1128" s="613"/>
    </row>
    <row r="1129" spans="28:28">
      <c r="AB1129" s="613"/>
    </row>
    <row r="1130" spans="28:28">
      <c r="AB1130" s="613"/>
    </row>
    <row r="1131" spans="28:28">
      <c r="AB1131" s="613"/>
    </row>
    <row r="1132" spans="28:28">
      <c r="AB1132" s="613"/>
    </row>
    <row r="1133" spans="28:28">
      <c r="AB1133" s="613"/>
    </row>
    <row r="1134" spans="28:28">
      <c r="AB1134" s="613"/>
    </row>
    <row r="1135" spans="28:28">
      <c r="AB1135" s="613"/>
    </row>
    <row r="1136" spans="28:28">
      <c r="AB1136" s="613"/>
    </row>
    <row r="1137" spans="28:28">
      <c r="AB1137" s="613"/>
    </row>
    <row r="1138" spans="28:28">
      <c r="AB1138" s="613"/>
    </row>
    <row r="1139" spans="28:28">
      <c r="AB1139" s="613"/>
    </row>
    <row r="1140" spans="28:28">
      <c r="AB1140" s="613"/>
    </row>
    <row r="1141" spans="28:28">
      <c r="AB1141" s="613"/>
    </row>
    <row r="1142" spans="28:28">
      <c r="AB1142" s="613"/>
    </row>
    <row r="1143" spans="28:28">
      <c r="AB1143" s="613"/>
    </row>
    <row r="1144" spans="28:28">
      <c r="AB1144" s="613"/>
    </row>
    <row r="1145" spans="28:28">
      <c r="AB1145" s="613"/>
    </row>
    <row r="1146" spans="28:28">
      <c r="AB1146" s="613"/>
    </row>
    <row r="1147" spans="28:28">
      <c r="AB1147" s="613"/>
    </row>
    <row r="1148" spans="28:28">
      <c r="AB1148" s="613"/>
    </row>
    <row r="1149" spans="28:28">
      <c r="AB1149" s="613"/>
    </row>
    <row r="1150" spans="28:28">
      <c r="AB1150" s="613"/>
    </row>
    <row r="1151" spans="28:28">
      <c r="AB1151" s="613"/>
    </row>
    <row r="1152" spans="28:28">
      <c r="AB1152" s="613"/>
    </row>
    <row r="1153" spans="28:28">
      <c r="AB1153" s="613"/>
    </row>
    <row r="1154" spans="28:28">
      <c r="AB1154" s="613"/>
    </row>
    <row r="1155" spans="28:28">
      <c r="AB1155" s="613"/>
    </row>
    <row r="1156" spans="28:28">
      <c r="AB1156" s="613"/>
    </row>
    <row r="1157" spans="28:28">
      <c r="AB1157" s="613"/>
    </row>
    <row r="1158" spans="28:28">
      <c r="AB1158" s="613"/>
    </row>
    <row r="1159" spans="28:28">
      <c r="AB1159" s="613"/>
    </row>
    <row r="1160" spans="28:28">
      <c r="AB1160" s="613"/>
    </row>
    <row r="1161" spans="28:28">
      <c r="AB1161" s="613"/>
    </row>
    <row r="1162" spans="28:28">
      <c r="AB1162" s="613"/>
    </row>
    <row r="1163" spans="28:28">
      <c r="AB1163" s="613"/>
    </row>
    <row r="1164" spans="28:28">
      <c r="AB1164" s="613"/>
    </row>
    <row r="1165" spans="28:28">
      <c r="AB1165" s="613"/>
    </row>
    <row r="1166" spans="28:28">
      <c r="AB1166" s="613"/>
    </row>
    <row r="1167" spans="28:28">
      <c r="AB1167" s="613"/>
    </row>
    <row r="1168" spans="28:28">
      <c r="AB1168" s="613"/>
    </row>
    <row r="1169" spans="28:28">
      <c r="AB1169" s="613"/>
    </row>
    <row r="1170" spans="28:28">
      <c r="AB1170" s="613"/>
    </row>
    <row r="1171" spans="28:28">
      <c r="AB1171" s="613"/>
    </row>
    <row r="1172" spans="28:28">
      <c r="AB1172" s="613"/>
    </row>
    <row r="1173" spans="28:28">
      <c r="AB1173" s="613"/>
    </row>
    <row r="1174" spans="28:28">
      <c r="AB1174" s="613"/>
    </row>
    <row r="1175" spans="28:28">
      <c r="AB1175" s="613"/>
    </row>
    <row r="1176" spans="28:28">
      <c r="AB1176" s="613"/>
    </row>
    <row r="1177" spans="28:28">
      <c r="AB1177" s="613"/>
    </row>
    <row r="1178" spans="28:28">
      <c r="AB1178" s="613"/>
    </row>
    <row r="1179" spans="28:28">
      <c r="AB1179" s="613"/>
    </row>
    <row r="1180" spans="28:28">
      <c r="AB1180" s="613"/>
    </row>
    <row r="1181" spans="28:28">
      <c r="AB1181" s="613"/>
    </row>
    <row r="1182" spans="28:28">
      <c r="AB1182" s="613"/>
    </row>
    <row r="1183" spans="28:28">
      <c r="AB1183" s="613"/>
    </row>
    <row r="1184" spans="28:28">
      <c r="AB1184" s="613"/>
    </row>
    <row r="1185" spans="28:28">
      <c r="AB1185" s="613"/>
    </row>
    <row r="1186" spans="28:28">
      <c r="AB1186" s="613"/>
    </row>
    <row r="1187" spans="28:28">
      <c r="AB1187" s="613"/>
    </row>
    <row r="1188" spans="28:28">
      <c r="AB1188" s="613"/>
    </row>
    <row r="1189" spans="28:28">
      <c r="AB1189" s="613"/>
    </row>
    <row r="1190" spans="28:28">
      <c r="AB1190" s="613"/>
    </row>
    <row r="1191" spans="28:28">
      <c r="AB1191" s="613"/>
    </row>
    <row r="1192" spans="28:28">
      <c r="AB1192" s="613"/>
    </row>
    <row r="1193" spans="28:28">
      <c r="AB1193" s="613"/>
    </row>
    <row r="1194" spans="28:28">
      <c r="AB1194" s="613"/>
    </row>
    <row r="1195" spans="28:28">
      <c r="AB1195" s="613"/>
    </row>
    <row r="1196" spans="28:28">
      <c r="AB1196" s="613"/>
    </row>
    <row r="1197" spans="28:28">
      <c r="AB1197" s="613"/>
    </row>
    <row r="1198" spans="28:28">
      <c r="AB1198" s="613"/>
    </row>
    <row r="1199" spans="28:28">
      <c r="AB1199" s="613"/>
    </row>
    <row r="1200" spans="28:28">
      <c r="AB1200" s="613"/>
    </row>
    <row r="1201" spans="28:28">
      <c r="AB1201" s="613"/>
    </row>
    <row r="1202" spans="28:28">
      <c r="AB1202" s="613"/>
    </row>
    <row r="1203" spans="28:28">
      <c r="AB1203" s="613"/>
    </row>
    <row r="1204" spans="28:28">
      <c r="AB1204" s="613"/>
    </row>
    <row r="1205" spans="28:28">
      <c r="AB1205" s="613"/>
    </row>
    <row r="1206" spans="28:28">
      <c r="AB1206" s="613"/>
    </row>
    <row r="1207" spans="28:28">
      <c r="AB1207" s="613"/>
    </row>
    <row r="1208" spans="28:28">
      <c r="AB1208" s="613"/>
    </row>
    <row r="1209" spans="28:28">
      <c r="AB1209" s="613"/>
    </row>
    <row r="1210" spans="28:28">
      <c r="AB1210" s="613"/>
    </row>
    <row r="1211" spans="28:28">
      <c r="AB1211" s="613"/>
    </row>
    <row r="1212" spans="28:28">
      <c r="AB1212" s="613"/>
    </row>
    <row r="1213" spans="28:28">
      <c r="AB1213" s="613"/>
    </row>
    <row r="1214" spans="28:28">
      <c r="AB1214" s="613"/>
    </row>
    <row r="1215" spans="28:28">
      <c r="AB1215" s="613"/>
    </row>
    <row r="1216" spans="28:28">
      <c r="AB1216" s="613"/>
    </row>
    <row r="1217" spans="28:28">
      <c r="AB1217" s="613"/>
    </row>
    <row r="1218" spans="28:28">
      <c r="AB1218" s="613"/>
    </row>
    <row r="1219" spans="28:28">
      <c r="AB1219" s="613"/>
    </row>
    <row r="1220" spans="28:28">
      <c r="AB1220" s="613"/>
    </row>
    <row r="1221" spans="28:28">
      <c r="AB1221" s="613"/>
    </row>
    <row r="1222" spans="28:28">
      <c r="AB1222" s="613"/>
    </row>
    <row r="1223" spans="28:28">
      <c r="AB1223" s="613"/>
    </row>
    <row r="1224" spans="28:28">
      <c r="AB1224" s="613"/>
    </row>
    <row r="1225" spans="28:28">
      <c r="AB1225" s="613"/>
    </row>
    <row r="1226" spans="28:28">
      <c r="AB1226" s="613"/>
    </row>
    <row r="1227" spans="28:28">
      <c r="AB1227" s="613"/>
    </row>
    <row r="1228" spans="28:28">
      <c r="AB1228" s="613"/>
    </row>
    <row r="1229" spans="28:28">
      <c r="AB1229" s="613"/>
    </row>
    <row r="1230" spans="28:28">
      <c r="AB1230" s="613"/>
    </row>
    <row r="1231" spans="28:28">
      <c r="AB1231" s="613"/>
    </row>
    <row r="1232" spans="28:28">
      <c r="AB1232" s="613"/>
    </row>
    <row r="1233" spans="28:28">
      <c r="AB1233" s="613"/>
    </row>
    <row r="1234" spans="28:28">
      <c r="AB1234" s="613"/>
    </row>
    <row r="1235" spans="28:28">
      <c r="AB1235" s="613"/>
    </row>
    <row r="1236" spans="28:28">
      <c r="AB1236" s="613"/>
    </row>
    <row r="1237" spans="28:28">
      <c r="AB1237" s="613"/>
    </row>
    <row r="1238" spans="28:28">
      <c r="AB1238" s="613"/>
    </row>
    <row r="1239" spans="28:28">
      <c r="AB1239" s="613"/>
    </row>
    <row r="1240" spans="28:28">
      <c r="AB1240" s="613"/>
    </row>
    <row r="1241" spans="28:28">
      <c r="AB1241" s="613"/>
    </row>
    <row r="1242" spans="28:28">
      <c r="AB1242" s="613"/>
    </row>
    <row r="1243" spans="28:28">
      <c r="AB1243" s="613"/>
    </row>
    <row r="1244" spans="28:28">
      <c r="AB1244" s="613"/>
    </row>
    <row r="1245" spans="28:28">
      <c r="AB1245" s="613"/>
    </row>
    <row r="1246" spans="28:28">
      <c r="AB1246" s="613"/>
    </row>
    <row r="1247" spans="28:28">
      <c r="AB1247" s="613"/>
    </row>
    <row r="1248" spans="28:28">
      <c r="AB1248" s="613"/>
    </row>
    <row r="1249" spans="28:28">
      <c r="AB1249" s="613"/>
    </row>
    <row r="1250" spans="28:28">
      <c r="AB1250" s="613"/>
    </row>
    <row r="1251" spans="28:28">
      <c r="AB1251" s="613"/>
    </row>
    <row r="1252" spans="28:28">
      <c r="AB1252" s="613"/>
    </row>
    <row r="1253" spans="28:28">
      <c r="AB1253" s="613"/>
    </row>
    <row r="1254" spans="28:28">
      <c r="AB1254" s="613"/>
    </row>
    <row r="1255" spans="28:28">
      <c r="AB1255" s="613"/>
    </row>
    <row r="1256" spans="28:28">
      <c r="AB1256" s="613"/>
    </row>
    <row r="1257" spans="28:28">
      <c r="AB1257" s="613"/>
    </row>
    <row r="1258" spans="28:28">
      <c r="AB1258" s="613"/>
    </row>
    <row r="1259" spans="28:28">
      <c r="AB1259" s="613"/>
    </row>
    <row r="1260" spans="28:28">
      <c r="AB1260" s="613"/>
    </row>
    <row r="1261" spans="28:28">
      <c r="AB1261" s="613"/>
    </row>
    <row r="1262" spans="28:28">
      <c r="AB1262" s="613"/>
    </row>
    <row r="1263" spans="28:28">
      <c r="AB1263" s="613"/>
    </row>
    <row r="1264" spans="28:28">
      <c r="AB1264" s="613"/>
    </row>
    <row r="1265" spans="28:28">
      <c r="AB1265" s="613"/>
    </row>
    <row r="1266" spans="28:28">
      <c r="AB1266" s="613"/>
    </row>
    <row r="1267" spans="28:28">
      <c r="AB1267" s="613"/>
    </row>
    <row r="1268" spans="28:28">
      <c r="AB1268" s="613"/>
    </row>
    <row r="1269" spans="28:28">
      <c r="AB1269" s="613"/>
    </row>
    <row r="1270" spans="28:28">
      <c r="AB1270" s="613"/>
    </row>
    <row r="1271" spans="28:28">
      <c r="AB1271" s="613"/>
    </row>
    <row r="1272" spans="28:28">
      <c r="AB1272" s="613"/>
    </row>
    <row r="1273" spans="28:28">
      <c r="AB1273" s="613"/>
    </row>
    <row r="1274" spans="28:28">
      <c r="AB1274" s="613"/>
    </row>
    <row r="1275" spans="28:28">
      <c r="AB1275" s="613"/>
    </row>
    <row r="1276" spans="28:28">
      <c r="AB1276" s="613"/>
    </row>
    <row r="1277" spans="28:28">
      <c r="AB1277" s="613"/>
    </row>
    <row r="1278" spans="28:28">
      <c r="AB1278" s="613"/>
    </row>
    <row r="1279" spans="28:28">
      <c r="AB1279" s="613"/>
    </row>
    <row r="1280" spans="28:28">
      <c r="AB1280" s="613"/>
    </row>
    <row r="1281" spans="28:28">
      <c r="AB1281" s="613"/>
    </row>
    <row r="1282" spans="28:28">
      <c r="AB1282" s="613"/>
    </row>
    <row r="1283" spans="28:28">
      <c r="AB1283" s="613"/>
    </row>
    <row r="1284" spans="28:28">
      <c r="AB1284" s="613"/>
    </row>
    <row r="1285" spans="28:28">
      <c r="AB1285" s="613"/>
    </row>
    <row r="1286" spans="28:28">
      <c r="AB1286" s="613"/>
    </row>
    <row r="1287" spans="28:28">
      <c r="AB1287" s="613"/>
    </row>
    <row r="1288" spans="28:28">
      <c r="AB1288" s="613"/>
    </row>
    <row r="1289" spans="28:28">
      <c r="AB1289" s="613"/>
    </row>
    <row r="1290" spans="28:28">
      <c r="AB1290" s="613"/>
    </row>
    <row r="1291" spans="28:28">
      <c r="AB1291" s="613"/>
    </row>
    <row r="1292" spans="28:28">
      <c r="AB1292" s="613"/>
    </row>
    <row r="1293" spans="28:28">
      <c r="AB1293" s="613"/>
    </row>
    <row r="1294" spans="28:28">
      <c r="AB1294" s="613"/>
    </row>
    <row r="1295" spans="28:28">
      <c r="AB1295" s="613"/>
    </row>
    <row r="1296" spans="28:28">
      <c r="AB1296" s="613"/>
    </row>
    <row r="1297" spans="28:28">
      <c r="AB1297" s="613"/>
    </row>
    <row r="1298" spans="28:28">
      <c r="AB1298" s="613"/>
    </row>
    <row r="1299" spans="28:28">
      <c r="AB1299" s="613"/>
    </row>
    <row r="1300" spans="28:28">
      <c r="AB1300" s="613"/>
    </row>
    <row r="1301" spans="28:28">
      <c r="AB1301" s="613"/>
    </row>
    <row r="1302" spans="28:28">
      <c r="AB1302" s="613"/>
    </row>
    <row r="1303" spans="28:28">
      <c r="AB1303" s="613"/>
    </row>
    <row r="1304" spans="28:28">
      <c r="AB1304" s="613"/>
    </row>
    <row r="1305" spans="28:28">
      <c r="AB1305" s="613"/>
    </row>
    <row r="1306" spans="28:28">
      <c r="AB1306" s="613"/>
    </row>
    <row r="1307" spans="28:28">
      <c r="AB1307" s="613"/>
    </row>
    <row r="1308" spans="28:28">
      <c r="AB1308" s="613"/>
    </row>
    <row r="1309" spans="28:28">
      <c r="AB1309" s="613"/>
    </row>
    <row r="1310" spans="28:28">
      <c r="AB1310" s="613"/>
    </row>
    <row r="1311" spans="28:28">
      <c r="AB1311" s="613"/>
    </row>
    <row r="1312" spans="28:28">
      <c r="AB1312" s="613"/>
    </row>
    <row r="1313" spans="28:28">
      <c r="AB1313" s="613"/>
    </row>
    <row r="1314" spans="28:28">
      <c r="AB1314" s="613"/>
    </row>
    <row r="1315" spans="28:28">
      <c r="AB1315" s="613"/>
    </row>
    <row r="1316" spans="28:28">
      <c r="AB1316" s="613"/>
    </row>
    <row r="1317" spans="28:28">
      <c r="AB1317" s="613"/>
    </row>
    <row r="1318" spans="28:28">
      <c r="AB1318" s="613"/>
    </row>
    <row r="1319" spans="28:28">
      <c r="AB1319" s="613"/>
    </row>
    <row r="1320" spans="28:28">
      <c r="AB1320" s="613"/>
    </row>
    <row r="1321" spans="28:28">
      <c r="AB1321" s="613"/>
    </row>
    <row r="1322" spans="28:28">
      <c r="AB1322" s="613"/>
    </row>
    <row r="1323" spans="28:28">
      <c r="AB1323" s="613"/>
    </row>
    <row r="1324" spans="28:28">
      <c r="AB1324" s="613"/>
    </row>
    <row r="1325" spans="28:28">
      <c r="AB1325" s="613"/>
    </row>
    <row r="1326" spans="28:28">
      <c r="AB1326" s="613"/>
    </row>
    <row r="1327" spans="28:28">
      <c r="AB1327" s="613"/>
    </row>
    <row r="1328" spans="28:28">
      <c r="AB1328" s="613"/>
    </row>
    <row r="1329" spans="28:28">
      <c r="AB1329" s="613"/>
    </row>
    <row r="1330" spans="28:28">
      <c r="AB1330" s="613"/>
    </row>
    <row r="1331" spans="28:28">
      <c r="AB1331" s="613"/>
    </row>
    <row r="1332" spans="28:28">
      <c r="AB1332" s="613"/>
    </row>
    <row r="1333" spans="28:28">
      <c r="AB1333" s="613"/>
    </row>
    <row r="1334" spans="28:28">
      <c r="AB1334" s="613"/>
    </row>
    <row r="1335" spans="28:28">
      <c r="AB1335" s="613"/>
    </row>
    <row r="1336" spans="28:28">
      <c r="AB1336" s="613"/>
    </row>
    <row r="1337" spans="28:28">
      <c r="AB1337" s="613"/>
    </row>
    <row r="1338" spans="28:28">
      <c r="AB1338" s="613"/>
    </row>
    <row r="1339" spans="28:28">
      <c r="AB1339" s="613"/>
    </row>
    <row r="1340" spans="28:28">
      <c r="AB1340" s="613"/>
    </row>
    <row r="1341" spans="28:28">
      <c r="AB1341" s="613"/>
    </row>
    <row r="1342" spans="28:28">
      <c r="AB1342" s="613"/>
    </row>
    <row r="1343" spans="28:28">
      <c r="AB1343" s="613"/>
    </row>
    <row r="1344" spans="28:28">
      <c r="AB1344" s="613"/>
    </row>
    <row r="1345" spans="28:28">
      <c r="AB1345" s="613"/>
    </row>
    <row r="1346" spans="28:28">
      <c r="AB1346" s="613"/>
    </row>
    <row r="1347" spans="28:28">
      <c r="AB1347" s="613"/>
    </row>
    <row r="1348" spans="28:28">
      <c r="AB1348" s="613"/>
    </row>
    <row r="1349" spans="28:28">
      <c r="AB1349" s="613"/>
    </row>
    <row r="1350" spans="28:28">
      <c r="AB1350" s="613"/>
    </row>
    <row r="1351" spans="28:28">
      <c r="AB1351" s="613"/>
    </row>
    <row r="1352" spans="28:28">
      <c r="AB1352" s="613"/>
    </row>
    <row r="1353" spans="28:28">
      <c r="AB1353" s="613"/>
    </row>
    <row r="1354" spans="28:28">
      <c r="AB1354" s="613"/>
    </row>
    <row r="1355" spans="28:28">
      <c r="AB1355" s="613"/>
    </row>
    <row r="1356" spans="28:28">
      <c r="AB1356" s="613"/>
    </row>
    <row r="1357" spans="28:28">
      <c r="AB1357" s="613"/>
    </row>
    <row r="1358" spans="28:28">
      <c r="AB1358" s="613"/>
    </row>
    <row r="1359" spans="28:28">
      <c r="AB1359" s="613"/>
    </row>
    <row r="1360" spans="28:28">
      <c r="AB1360" s="613"/>
    </row>
    <row r="1361" spans="28:28">
      <c r="AB1361" s="613"/>
    </row>
    <row r="1362" spans="28:28">
      <c r="AB1362" s="613"/>
    </row>
    <row r="1363" spans="28:28">
      <c r="AB1363" s="613"/>
    </row>
    <row r="1364" spans="28:28">
      <c r="AB1364" s="613"/>
    </row>
    <row r="1365" spans="28:28">
      <c r="AB1365" s="613"/>
    </row>
    <row r="1366" spans="28:28">
      <c r="AB1366" s="613"/>
    </row>
    <row r="1367" spans="28:28">
      <c r="AB1367" s="613"/>
    </row>
    <row r="1368" spans="28:28">
      <c r="AB1368" s="613"/>
    </row>
    <row r="1369" spans="28:28">
      <c r="AB1369" s="613"/>
    </row>
    <row r="1370" spans="28:28">
      <c r="AB1370" s="613"/>
    </row>
    <row r="1371" spans="28:28">
      <c r="AB1371" s="613"/>
    </row>
    <row r="1372" spans="28:28">
      <c r="AB1372" s="613"/>
    </row>
    <row r="1373" spans="28:28">
      <c r="AB1373" s="613"/>
    </row>
    <row r="1374" spans="28:28">
      <c r="AB1374" s="613"/>
    </row>
    <row r="1375" spans="28:28">
      <c r="AB1375" s="613"/>
    </row>
    <row r="1376" spans="28:28">
      <c r="AB1376" s="613"/>
    </row>
    <row r="1377" spans="28:28">
      <c r="AB1377" s="613"/>
    </row>
    <row r="1378" spans="28:28">
      <c r="AB1378" s="613"/>
    </row>
    <row r="1379" spans="28:28">
      <c r="AB1379" s="613"/>
    </row>
    <row r="1380" spans="28:28">
      <c r="AB1380" s="613"/>
    </row>
    <row r="1381" spans="28:28">
      <c r="AB1381" s="613"/>
    </row>
    <row r="1382" spans="28:28">
      <c r="AB1382" s="613"/>
    </row>
    <row r="1383" spans="28:28">
      <c r="AB1383" s="613"/>
    </row>
    <row r="1384" spans="28:28">
      <c r="AB1384" s="613"/>
    </row>
    <row r="1385" spans="28:28">
      <c r="AB1385" s="613"/>
    </row>
    <row r="1386" spans="28:28">
      <c r="AB1386" s="613"/>
    </row>
    <row r="1387" spans="28:28">
      <c r="AB1387" s="613"/>
    </row>
    <row r="1388" spans="28:28">
      <c r="AB1388" s="613"/>
    </row>
    <row r="1389" spans="28:28">
      <c r="AB1389" s="613"/>
    </row>
    <row r="1390" spans="28:28">
      <c r="AB1390" s="613"/>
    </row>
    <row r="1391" spans="28:28">
      <c r="AB1391" s="613"/>
    </row>
    <row r="1392" spans="28:28">
      <c r="AB1392" s="613"/>
    </row>
    <row r="1393" spans="28:28">
      <c r="AB1393" s="613"/>
    </row>
    <row r="1394" spans="28:28">
      <c r="AB1394" s="613"/>
    </row>
    <row r="1395" spans="28:28">
      <c r="AB1395" s="613"/>
    </row>
    <row r="1396" spans="28:28">
      <c r="AB1396" s="613"/>
    </row>
    <row r="1397" spans="28:28">
      <c r="AB1397" s="613"/>
    </row>
    <row r="1398" spans="28:28">
      <c r="AB1398" s="613"/>
    </row>
    <row r="1399" spans="28:28">
      <c r="AB1399" s="613"/>
    </row>
    <row r="1400" spans="28:28">
      <c r="AB1400" s="613"/>
    </row>
    <row r="1401" spans="28:28">
      <c r="AB1401" s="613"/>
    </row>
    <row r="1402" spans="28:28">
      <c r="AB1402" s="613"/>
    </row>
    <row r="1403" spans="28:28">
      <c r="AB1403" s="613"/>
    </row>
    <row r="1404" spans="28:28">
      <c r="AB1404" s="613"/>
    </row>
    <row r="1405" spans="28:28">
      <c r="AB1405" s="613"/>
    </row>
    <row r="1406" spans="28:28">
      <c r="AB1406" s="613"/>
    </row>
    <row r="1407" spans="28:28">
      <c r="AB1407" s="613"/>
    </row>
    <row r="1408" spans="28:28">
      <c r="AB1408" s="613"/>
    </row>
    <row r="1409" spans="28:28">
      <c r="AB1409" s="613"/>
    </row>
    <row r="1410" spans="28:28">
      <c r="AB1410" s="613"/>
    </row>
    <row r="1411" spans="28:28">
      <c r="AB1411" s="613"/>
    </row>
    <row r="1412" spans="28:28">
      <c r="AB1412" s="613"/>
    </row>
    <row r="1413" spans="28:28">
      <c r="AB1413" s="613"/>
    </row>
    <row r="1414" spans="28:28">
      <c r="AB1414" s="613"/>
    </row>
    <row r="1415" spans="28:28">
      <c r="AB1415" s="613"/>
    </row>
    <row r="1416" spans="28:28">
      <c r="AB1416" s="613"/>
    </row>
    <row r="1417" spans="28:28">
      <c r="AB1417" s="613"/>
    </row>
    <row r="1418" spans="28:28">
      <c r="AB1418" s="613"/>
    </row>
    <row r="1419" spans="28:28">
      <c r="AB1419" s="613"/>
    </row>
  </sheetData>
  <mergeCells count="35">
    <mergeCell ref="F1:F5"/>
    <mergeCell ref="A1:A5"/>
    <mergeCell ref="B1:B5"/>
    <mergeCell ref="C1:C5"/>
    <mergeCell ref="D1:D5"/>
    <mergeCell ref="E1:E5"/>
    <mergeCell ref="AD1:AD5"/>
    <mergeCell ref="Z3:Z5"/>
    <mergeCell ref="AA3:AA5"/>
    <mergeCell ref="AB3:AB5"/>
    <mergeCell ref="I4:J4"/>
    <mergeCell ref="G1:G5"/>
    <mergeCell ref="H1:H5"/>
    <mergeCell ref="I1:P2"/>
    <mergeCell ref="Q1:AB2"/>
    <mergeCell ref="AC1:AC5"/>
    <mergeCell ref="I3:M3"/>
    <mergeCell ref="N3:N5"/>
    <mergeCell ref="O3:O5"/>
    <mergeCell ref="P3:P5"/>
    <mergeCell ref="Q3:Y3"/>
    <mergeCell ref="AE1:AE5"/>
    <mergeCell ref="AF1:AF5"/>
    <mergeCell ref="AG1:AG5"/>
    <mergeCell ref="AH1:AH5"/>
    <mergeCell ref="AI1:AI5"/>
    <mergeCell ref="W4:W5"/>
    <mergeCell ref="X4:X5"/>
    <mergeCell ref="Y4:Y5"/>
    <mergeCell ref="K4:L4"/>
    <mergeCell ref="M4:M5"/>
    <mergeCell ref="Q4:R4"/>
    <mergeCell ref="S4:T4"/>
    <mergeCell ref="U4:U5"/>
    <mergeCell ref="V4:V5"/>
  </mergeCells>
  <pageMargins left="0.7" right="0.7" top="0.75" bottom="0.75" header="0.3" footer="0.3"/>
  <legacyDrawing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I25" sqref="I25"/>
    </sheetView>
  </sheetViews>
  <sheetFormatPr defaultRowHeight="11.25"/>
  <cols>
    <col min="1" max="1" width="9.85546875" style="617" bestFit="1" customWidth="1"/>
    <col min="2" max="3" width="50.7109375" style="617" customWidth="1"/>
    <col min="4" max="256" width="9.140625" style="617"/>
    <col min="257" max="257" width="9.85546875" style="617" bestFit="1" customWidth="1"/>
    <col min="258" max="259" width="50.7109375" style="617" customWidth="1"/>
    <col min="260" max="512" width="9.140625" style="617"/>
    <col min="513" max="513" width="9.85546875" style="617" bestFit="1" customWidth="1"/>
    <col min="514" max="515" width="50.7109375" style="617" customWidth="1"/>
    <col min="516" max="768" width="9.140625" style="617"/>
    <col min="769" max="769" width="9.85546875" style="617" bestFit="1" customWidth="1"/>
    <col min="770" max="771" width="50.7109375" style="617" customWidth="1"/>
    <col min="772" max="1024" width="9.140625" style="617"/>
    <col min="1025" max="1025" width="9.85546875" style="617" bestFit="1" customWidth="1"/>
    <col min="1026" max="1027" width="50.7109375" style="617" customWidth="1"/>
    <col min="1028" max="1280" width="9.140625" style="617"/>
    <col min="1281" max="1281" width="9.85546875" style="617" bestFit="1" customWidth="1"/>
    <col min="1282" max="1283" width="50.7109375" style="617" customWidth="1"/>
    <col min="1284" max="1536" width="9.140625" style="617"/>
    <col min="1537" max="1537" width="9.85546875" style="617" bestFit="1" customWidth="1"/>
    <col min="1538" max="1539" width="50.7109375" style="617" customWidth="1"/>
    <col min="1540" max="1792" width="9.140625" style="617"/>
    <col min="1793" max="1793" width="9.85546875" style="617" bestFit="1" customWidth="1"/>
    <col min="1794" max="1795" width="50.7109375" style="617" customWidth="1"/>
    <col min="1796" max="2048" width="9.140625" style="617"/>
    <col min="2049" max="2049" width="9.85546875" style="617" bestFit="1" customWidth="1"/>
    <col min="2050" max="2051" width="50.7109375" style="617" customWidth="1"/>
    <col min="2052" max="2304" width="9.140625" style="617"/>
    <col min="2305" max="2305" width="9.85546875" style="617" bestFit="1" customWidth="1"/>
    <col min="2306" max="2307" width="50.7109375" style="617" customWidth="1"/>
    <col min="2308" max="2560" width="9.140625" style="617"/>
    <col min="2561" max="2561" width="9.85546875" style="617" bestFit="1" customWidth="1"/>
    <col min="2562" max="2563" width="50.7109375" style="617" customWidth="1"/>
    <col min="2564" max="2816" width="9.140625" style="617"/>
    <col min="2817" max="2817" width="9.85546875" style="617" bestFit="1" customWidth="1"/>
    <col min="2818" max="2819" width="50.7109375" style="617" customWidth="1"/>
    <col min="2820" max="3072" width="9.140625" style="617"/>
    <col min="3073" max="3073" width="9.85546875" style="617" bestFit="1" customWidth="1"/>
    <col min="3074" max="3075" width="50.7109375" style="617" customWidth="1"/>
    <col min="3076" max="3328" width="9.140625" style="617"/>
    <col min="3329" max="3329" width="9.85546875" style="617" bestFit="1" customWidth="1"/>
    <col min="3330" max="3331" width="50.7109375" style="617" customWidth="1"/>
    <col min="3332" max="3584" width="9.140625" style="617"/>
    <col min="3585" max="3585" width="9.85546875" style="617" bestFit="1" customWidth="1"/>
    <col min="3586" max="3587" width="50.7109375" style="617" customWidth="1"/>
    <col min="3588" max="3840" width="9.140625" style="617"/>
    <col min="3841" max="3841" width="9.85546875" style="617" bestFit="1" customWidth="1"/>
    <col min="3842" max="3843" width="50.7109375" style="617" customWidth="1"/>
    <col min="3844" max="4096" width="9.140625" style="617"/>
    <col min="4097" max="4097" width="9.85546875" style="617" bestFit="1" customWidth="1"/>
    <col min="4098" max="4099" width="50.7109375" style="617" customWidth="1"/>
    <col min="4100" max="4352" width="9.140625" style="617"/>
    <col min="4353" max="4353" width="9.85546875" style="617" bestFit="1" customWidth="1"/>
    <col min="4354" max="4355" width="50.7109375" style="617" customWidth="1"/>
    <col min="4356" max="4608" width="9.140625" style="617"/>
    <col min="4609" max="4609" width="9.85546875" style="617" bestFit="1" customWidth="1"/>
    <col min="4610" max="4611" width="50.7109375" style="617" customWidth="1"/>
    <col min="4612" max="4864" width="9.140625" style="617"/>
    <col min="4865" max="4865" width="9.85546875" style="617" bestFit="1" customWidth="1"/>
    <col min="4866" max="4867" width="50.7109375" style="617" customWidth="1"/>
    <col min="4868" max="5120" width="9.140625" style="617"/>
    <col min="5121" max="5121" width="9.85546875" style="617" bestFit="1" customWidth="1"/>
    <col min="5122" max="5123" width="50.7109375" style="617" customWidth="1"/>
    <col min="5124" max="5376" width="9.140625" style="617"/>
    <col min="5377" max="5377" width="9.85546875" style="617" bestFit="1" customWidth="1"/>
    <col min="5378" max="5379" width="50.7109375" style="617" customWidth="1"/>
    <col min="5380" max="5632" width="9.140625" style="617"/>
    <col min="5633" max="5633" width="9.85546875" style="617" bestFit="1" customWidth="1"/>
    <col min="5634" max="5635" width="50.7109375" style="617" customWidth="1"/>
    <col min="5636" max="5888" width="9.140625" style="617"/>
    <col min="5889" max="5889" width="9.85546875" style="617" bestFit="1" customWidth="1"/>
    <col min="5890" max="5891" width="50.7109375" style="617" customWidth="1"/>
    <col min="5892" max="6144" width="9.140625" style="617"/>
    <col min="6145" max="6145" width="9.85546875" style="617" bestFit="1" customWidth="1"/>
    <col min="6146" max="6147" width="50.7109375" style="617" customWidth="1"/>
    <col min="6148" max="6400" width="9.140625" style="617"/>
    <col min="6401" max="6401" width="9.85546875" style="617" bestFit="1" customWidth="1"/>
    <col min="6402" max="6403" width="50.7109375" style="617" customWidth="1"/>
    <col min="6404" max="6656" width="9.140625" style="617"/>
    <col min="6657" max="6657" width="9.85546875" style="617" bestFit="1" customWidth="1"/>
    <col min="6658" max="6659" width="50.7109375" style="617" customWidth="1"/>
    <col min="6660" max="6912" width="9.140625" style="617"/>
    <col min="6913" max="6913" width="9.85546875" style="617" bestFit="1" customWidth="1"/>
    <col min="6914" max="6915" width="50.7109375" style="617" customWidth="1"/>
    <col min="6916" max="7168" width="9.140625" style="617"/>
    <col min="7169" max="7169" width="9.85546875" style="617" bestFit="1" customWidth="1"/>
    <col min="7170" max="7171" width="50.7109375" style="617" customWidth="1"/>
    <col min="7172" max="7424" width="9.140625" style="617"/>
    <col min="7425" max="7425" width="9.85546875" style="617" bestFit="1" customWidth="1"/>
    <col min="7426" max="7427" width="50.7109375" style="617" customWidth="1"/>
    <col min="7428" max="7680" width="9.140625" style="617"/>
    <col min="7681" max="7681" width="9.85546875" style="617" bestFit="1" customWidth="1"/>
    <col min="7682" max="7683" width="50.7109375" style="617" customWidth="1"/>
    <col min="7684" max="7936" width="9.140625" style="617"/>
    <col min="7937" max="7937" width="9.85546875" style="617" bestFit="1" customWidth="1"/>
    <col min="7938" max="7939" width="50.7109375" style="617" customWidth="1"/>
    <col min="7940" max="8192" width="9.140625" style="617"/>
    <col min="8193" max="8193" width="9.85546875" style="617" bestFit="1" customWidth="1"/>
    <col min="8194" max="8195" width="50.7109375" style="617" customWidth="1"/>
    <col min="8196" max="8448" width="9.140625" style="617"/>
    <col min="8449" max="8449" width="9.85546875" style="617" bestFit="1" customWidth="1"/>
    <col min="8450" max="8451" width="50.7109375" style="617" customWidth="1"/>
    <col min="8452" max="8704" width="9.140625" style="617"/>
    <col min="8705" max="8705" width="9.85546875" style="617" bestFit="1" customWidth="1"/>
    <col min="8706" max="8707" width="50.7109375" style="617" customWidth="1"/>
    <col min="8708" max="8960" width="9.140625" style="617"/>
    <col min="8961" max="8961" width="9.85546875" style="617" bestFit="1" customWidth="1"/>
    <col min="8962" max="8963" width="50.7109375" style="617" customWidth="1"/>
    <col min="8964" max="9216" width="9.140625" style="617"/>
    <col min="9217" max="9217" width="9.85546875" style="617" bestFit="1" customWidth="1"/>
    <col min="9218" max="9219" width="50.7109375" style="617" customWidth="1"/>
    <col min="9220" max="9472" width="9.140625" style="617"/>
    <col min="9473" max="9473" width="9.85546875" style="617" bestFit="1" customWidth="1"/>
    <col min="9474" max="9475" width="50.7109375" style="617" customWidth="1"/>
    <col min="9476" max="9728" width="9.140625" style="617"/>
    <col min="9729" max="9729" width="9.85546875" style="617" bestFit="1" customWidth="1"/>
    <col min="9730" max="9731" width="50.7109375" style="617" customWidth="1"/>
    <col min="9732" max="9984" width="9.140625" style="617"/>
    <col min="9985" max="9985" width="9.85546875" style="617" bestFit="1" customWidth="1"/>
    <col min="9986" max="9987" width="50.7109375" style="617" customWidth="1"/>
    <col min="9988" max="10240" width="9.140625" style="617"/>
    <col min="10241" max="10241" width="9.85546875" style="617" bestFit="1" customWidth="1"/>
    <col min="10242" max="10243" width="50.7109375" style="617" customWidth="1"/>
    <col min="10244" max="10496" width="9.140625" style="617"/>
    <col min="10497" max="10497" width="9.85546875" style="617" bestFit="1" customWidth="1"/>
    <col min="10498" max="10499" width="50.7109375" style="617" customWidth="1"/>
    <col min="10500" max="10752" width="9.140625" style="617"/>
    <col min="10753" max="10753" width="9.85546875" style="617" bestFit="1" customWidth="1"/>
    <col min="10754" max="10755" width="50.7109375" style="617" customWidth="1"/>
    <col min="10756" max="11008" width="9.140625" style="617"/>
    <col min="11009" max="11009" width="9.85546875" style="617" bestFit="1" customWidth="1"/>
    <col min="11010" max="11011" width="50.7109375" style="617" customWidth="1"/>
    <col min="11012" max="11264" width="9.140625" style="617"/>
    <col min="11265" max="11265" width="9.85546875" style="617" bestFit="1" customWidth="1"/>
    <col min="11266" max="11267" width="50.7109375" style="617" customWidth="1"/>
    <col min="11268" max="11520" width="9.140625" style="617"/>
    <col min="11521" max="11521" width="9.85546875" style="617" bestFit="1" customWidth="1"/>
    <col min="11522" max="11523" width="50.7109375" style="617" customWidth="1"/>
    <col min="11524" max="11776" width="9.140625" style="617"/>
    <col min="11777" max="11777" width="9.85546875" style="617" bestFit="1" customWidth="1"/>
    <col min="11778" max="11779" width="50.7109375" style="617" customWidth="1"/>
    <col min="11780" max="12032" width="9.140625" style="617"/>
    <col min="12033" max="12033" width="9.85546875" style="617" bestFit="1" customWidth="1"/>
    <col min="12034" max="12035" width="50.7109375" style="617" customWidth="1"/>
    <col min="12036" max="12288" width="9.140625" style="617"/>
    <col min="12289" max="12289" width="9.85546875" style="617" bestFit="1" customWidth="1"/>
    <col min="12290" max="12291" width="50.7109375" style="617" customWidth="1"/>
    <col min="12292" max="12544" width="9.140625" style="617"/>
    <col min="12545" max="12545" width="9.85546875" style="617" bestFit="1" customWidth="1"/>
    <col min="12546" max="12547" width="50.7109375" style="617" customWidth="1"/>
    <col min="12548" max="12800" width="9.140625" style="617"/>
    <col min="12801" max="12801" width="9.85546875" style="617" bestFit="1" customWidth="1"/>
    <col min="12802" max="12803" width="50.7109375" style="617" customWidth="1"/>
    <col min="12804" max="13056" width="9.140625" style="617"/>
    <col min="13057" max="13057" width="9.85546875" style="617" bestFit="1" customWidth="1"/>
    <col min="13058" max="13059" width="50.7109375" style="617" customWidth="1"/>
    <col min="13060" max="13312" width="9.140625" style="617"/>
    <col min="13313" max="13313" width="9.85546875" style="617" bestFit="1" customWidth="1"/>
    <col min="13314" max="13315" width="50.7109375" style="617" customWidth="1"/>
    <col min="13316" max="13568" width="9.140625" style="617"/>
    <col min="13569" max="13569" width="9.85546875" style="617" bestFit="1" customWidth="1"/>
    <col min="13570" max="13571" width="50.7109375" style="617" customWidth="1"/>
    <col min="13572" max="13824" width="9.140625" style="617"/>
    <col min="13825" max="13825" width="9.85546875" style="617" bestFit="1" customWidth="1"/>
    <col min="13826" max="13827" width="50.7109375" style="617" customWidth="1"/>
    <col min="13828" max="14080" width="9.140625" style="617"/>
    <col min="14081" max="14081" width="9.85546875" style="617" bestFit="1" customWidth="1"/>
    <col min="14082" max="14083" width="50.7109375" style="617" customWidth="1"/>
    <col min="14084" max="14336" width="9.140625" style="617"/>
    <col min="14337" max="14337" width="9.85546875" style="617" bestFit="1" customWidth="1"/>
    <col min="14338" max="14339" width="50.7109375" style="617" customWidth="1"/>
    <col min="14340" max="14592" width="9.140625" style="617"/>
    <col min="14593" max="14593" width="9.85546875" style="617" bestFit="1" customWidth="1"/>
    <col min="14594" max="14595" width="50.7109375" style="617" customWidth="1"/>
    <col min="14596" max="14848" width="9.140625" style="617"/>
    <col min="14849" max="14849" width="9.85546875" style="617" bestFit="1" customWidth="1"/>
    <col min="14850" max="14851" width="50.7109375" style="617" customWidth="1"/>
    <col min="14852" max="15104" width="9.140625" style="617"/>
    <col min="15105" max="15105" width="9.85546875" style="617" bestFit="1" customWidth="1"/>
    <col min="15106" max="15107" width="50.7109375" style="617" customWidth="1"/>
    <col min="15108" max="15360" width="9.140625" style="617"/>
    <col min="15361" max="15361" width="9.85546875" style="617" bestFit="1" customWidth="1"/>
    <col min="15362" max="15363" width="50.7109375" style="617" customWidth="1"/>
    <col min="15364" max="15616" width="9.140625" style="617"/>
    <col min="15617" max="15617" width="9.85546875" style="617" bestFit="1" customWidth="1"/>
    <col min="15618" max="15619" width="50.7109375" style="617" customWidth="1"/>
    <col min="15620" max="15872" width="9.140625" style="617"/>
    <col min="15873" max="15873" width="9.85546875" style="617" bestFit="1" customWidth="1"/>
    <col min="15874" max="15875" width="50.7109375" style="617" customWidth="1"/>
    <col min="15876" max="16128" width="9.140625" style="617"/>
    <col min="16129" max="16129" width="9.85546875" style="617" bestFit="1" customWidth="1"/>
    <col min="16130" max="16131" width="50.7109375" style="617" customWidth="1"/>
    <col min="16132" max="16384" width="9.140625" style="617"/>
  </cols>
  <sheetData>
    <row r="1" spans="1:3" ht="63" customHeight="1">
      <c r="A1" s="818" t="s">
        <v>1741</v>
      </c>
      <c r="B1" s="818"/>
      <c r="C1" s="818"/>
    </row>
    <row r="3" spans="1:3" s="619" customFormat="1">
      <c r="A3" s="618" t="s">
        <v>1742</v>
      </c>
      <c r="B3" s="618" t="s">
        <v>1743</v>
      </c>
      <c r="C3" s="618" t="s">
        <v>1744</v>
      </c>
    </row>
    <row r="4" spans="1:3" ht="101.25">
      <c r="A4" s="620">
        <v>1</v>
      </c>
      <c r="B4" s="620" t="s">
        <v>1745</v>
      </c>
      <c r="C4" s="621">
        <v>66643</v>
      </c>
    </row>
    <row r="5" spans="1:3" ht="90">
      <c r="A5" s="622" t="s">
        <v>39</v>
      </c>
      <c r="B5" s="620" t="s">
        <v>1746</v>
      </c>
      <c r="C5" s="621">
        <v>66640</v>
      </c>
    </row>
    <row r="6" spans="1:3" ht="22.5">
      <c r="A6" s="620">
        <v>2</v>
      </c>
      <c r="B6" s="620" t="s">
        <v>1747</v>
      </c>
      <c r="C6" s="621">
        <v>21058</v>
      </c>
    </row>
    <row r="7" spans="1:3" ht="31.5" customHeight="1">
      <c r="A7" s="620">
        <v>3</v>
      </c>
      <c r="B7" s="620" t="s">
        <v>1748</v>
      </c>
      <c r="C7" s="618">
        <v>0.69</v>
      </c>
    </row>
    <row r="8" spans="1:3" ht="36.75" customHeight="1">
      <c r="A8" s="620">
        <v>4</v>
      </c>
      <c r="B8" s="620" t="s">
        <v>1749</v>
      </c>
      <c r="C8" s="618">
        <v>0.49</v>
      </c>
    </row>
    <row r="28" spans="2:2" ht="13.5">
      <c r="B28" s="623"/>
    </row>
    <row r="29" spans="2:2" ht="13.5">
      <c r="B29" s="623"/>
    </row>
    <row r="30" spans="2:2" ht="13.5">
      <c r="B30" s="623"/>
    </row>
    <row r="31" spans="2:2" ht="13.5">
      <c r="B31" s="623"/>
    </row>
    <row r="32" spans="2:2" ht="13.5">
      <c r="B32" s="623"/>
    </row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84"/>
  <sheetViews>
    <sheetView showGridLines="0" zoomScaleNormal="100" workbookViewId="0"/>
  </sheetViews>
  <sheetFormatPr defaultRowHeight="11.25"/>
  <cols>
    <col min="1" max="1" width="30.7109375" style="42" customWidth="1"/>
    <col min="2" max="2" width="80.7109375" style="42" customWidth="1"/>
    <col min="3" max="3" width="30.7109375" style="42" customWidth="1"/>
    <col min="4" max="16384" width="9.140625" style="38"/>
  </cols>
  <sheetData>
    <row r="1" spans="1:4" ht="24" customHeight="1" thickBot="1">
      <c r="A1" s="244" t="s">
        <v>1019</v>
      </c>
      <c r="B1" s="245" t="s">
        <v>1020</v>
      </c>
      <c r="C1" s="246" t="s">
        <v>1021</v>
      </c>
      <c r="D1" s="41"/>
    </row>
    <row r="2" spans="1:4">
      <c r="A2" s="42" t="s">
        <v>706</v>
      </c>
      <c r="B2" s="42" t="s">
        <v>707</v>
      </c>
      <c r="C2" s="42" t="s">
        <v>708</v>
      </c>
    </row>
    <row r="3" spans="1:4">
      <c r="A3" s="42" t="s">
        <v>709</v>
      </c>
      <c r="B3" s="42" t="s">
        <v>710</v>
      </c>
      <c r="C3" s="42" t="s">
        <v>708</v>
      </c>
    </row>
    <row r="4" spans="1:4">
      <c r="A4" s="42" t="s">
        <v>336</v>
      </c>
      <c r="B4" s="42" t="s">
        <v>707</v>
      </c>
      <c r="C4" s="42" t="s">
        <v>708</v>
      </c>
    </row>
    <row r="5" spans="1:4">
      <c r="A5" s="42" t="s">
        <v>337</v>
      </c>
      <c r="B5" s="42" t="s">
        <v>710</v>
      </c>
      <c r="C5" s="42" t="s">
        <v>708</v>
      </c>
    </row>
    <row r="6" spans="1:4">
      <c r="A6" s="42" t="s">
        <v>226</v>
      </c>
      <c r="B6" s="42" t="s">
        <v>707</v>
      </c>
      <c r="C6" s="42" t="s">
        <v>708</v>
      </c>
    </row>
    <row r="7" spans="1:4">
      <c r="A7" s="42" t="s">
        <v>227</v>
      </c>
      <c r="B7" s="42" t="s">
        <v>710</v>
      </c>
      <c r="C7" s="42" t="s">
        <v>708</v>
      </c>
    </row>
    <row r="8" spans="1:4">
      <c r="A8" s="42" t="s">
        <v>84</v>
      </c>
      <c r="B8" s="42" t="s">
        <v>707</v>
      </c>
      <c r="C8" s="42" t="s">
        <v>708</v>
      </c>
    </row>
    <row r="9" spans="1:4">
      <c r="A9" s="42" t="s">
        <v>85</v>
      </c>
      <c r="B9" s="42" t="s">
        <v>710</v>
      </c>
      <c r="C9" s="42" t="s">
        <v>708</v>
      </c>
    </row>
    <row r="10" spans="1:4">
      <c r="A10" s="42" t="s">
        <v>805</v>
      </c>
      <c r="B10" s="42" t="s">
        <v>707</v>
      </c>
      <c r="C10" s="42" t="s">
        <v>708</v>
      </c>
    </row>
    <row r="11" spans="1:4">
      <c r="A11" s="42" t="s">
        <v>806</v>
      </c>
      <c r="B11" s="42" t="s">
        <v>710</v>
      </c>
      <c r="C11" s="42" t="s">
        <v>708</v>
      </c>
    </row>
    <row r="12" spans="1:4">
      <c r="A12" s="42" t="s">
        <v>358</v>
      </c>
      <c r="B12" s="42" t="s">
        <v>707</v>
      </c>
      <c r="C12" s="42" t="s">
        <v>708</v>
      </c>
    </row>
    <row r="13" spans="1:4">
      <c r="A13" s="42" t="s">
        <v>359</v>
      </c>
      <c r="B13" s="42" t="s">
        <v>360</v>
      </c>
      <c r="C13" s="42" t="s">
        <v>708</v>
      </c>
    </row>
    <row r="14" spans="1:4" ht="78.75">
      <c r="A14" s="42" t="s">
        <v>359</v>
      </c>
      <c r="B14" s="42" t="s">
        <v>361</v>
      </c>
      <c r="C14" s="42" t="s">
        <v>708</v>
      </c>
    </row>
    <row r="15" spans="1:4">
      <c r="A15" s="42" t="s">
        <v>359</v>
      </c>
      <c r="B15" s="42" t="s">
        <v>362</v>
      </c>
      <c r="C15" s="42" t="s">
        <v>708</v>
      </c>
    </row>
    <row r="16" spans="1:4">
      <c r="A16" s="42" t="s">
        <v>363</v>
      </c>
      <c r="B16" s="42" t="s">
        <v>364</v>
      </c>
      <c r="C16" s="42" t="s">
        <v>365</v>
      </c>
    </row>
    <row r="17" spans="1:3">
      <c r="A17" s="42" t="s">
        <v>249</v>
      </c>
      <c r="B17" s="42" t="s">
        <v>707</v>
      </c>
      <c r="C17" s="42" t="s">
        <v>708</v>
      </c>
    </row>
    <row r="18" spans="1:3">
      <c r="A18" s="42" t="s">
        <v>252</v>
      </c>
      <c r="B18" s="42" t="s">
        <v>360</v>
      </c>
      <c r="C18" s="42" t="s">
        <v>708</v>
      </c>
    </row>
    <row r="19" spans="1:3" ht="78.75">
      <c r="A19" s="42" t="s">
        <v>252</v>
      </c>
      <c r="B19" s="42" t="s">
        <v>361</v>
      </c>
      <c r="C19" s="42" t="s">
        <v>708</v>
      </c>
    </row>
    <row r="20" spans="1:3">
      <c r="A20" s="42" t="s">
        <v>252</v>
      </c>
      <c r="B20" s="42" t="s">
        <v>362</v>
      </c>
      <c r="C20" s="42" t="s">
        <v>708</v>
      </c>
    </row>
    <row r="21" spans="1:3">
      <c r="A21" s="42" t="s">
        <v>253</v>
      </c>
      <c r="B21" s="42" t="s">
        <v>254</v>
      </c>
      <c r="C21" s="42" t="s">
        <v>708</v>
      </c>
    </row>
    <row r="22" spans="1:3" ht="22.5">
      <c r="A22" s="42" t="s">
        <v>255</v>
      </c>
      <c r="B22" s="42" t="s">
        <v>256</v>
      </c>
      <c r="C22" s="42" t="s">
        <v>708</v>
      </c>
    </row>
    <row r="23" spans="1:3" ht="22.5">
      <c r="A23" s="42" t="s">
        <v>257</v>
      </c>
      <c r="B23" s="42" t="s">
        <v>258</v>
      </c>
      <c r="C23" s="42" t="s">
        <v>708</v>
      </c>
    </row>
    <row r="24" spans="1:3">
      <c r="A24" s="42" t="s">
        <v>257</v>
      </c>
      <c r="B24" s="42" t="s">
        <v>259</v>
      </c>
      <c r="C24" s="42" t="s">
        <v>708</v>
      </c>
    </row>
    <row r="25" spans="1:3" ht="22.5">
      <c r="A25" s="42" t="s">
        <v>260</v>
      </c>
      <c r="B25" s="42" t="s">
        <v>261</v>
      </c>
      <c r="C25" s="42" t="s">
        <v>708</v>
      </c>
    </row>
    <row r="26" spans="1:3" ht="22.5">
      <c r="A26" s="42" t="s">
        <v>260</v>
      </c>
      <c r="B26" s="42" t="s">
        <v>261</v>
      </c>
      <c r="C26" s="42" t="s">
        <v>708</v>
      </c>
    </row>
    <row r="27" spans="1:3">
      <c r="A27" s="42" t="s">
        <v>879</v>
      </c>
      <c r="B27" s="42" t="s">
        <v>707</v>
      </c>
      <c r="C27" s="42" t="s">
        <v>708</v>
      </c>
    </row>
    <row r="28" spans="1:3">
      <c r="A28" s="42" t="s">
        <v>880</v>
      </c>
      <c r="B28" s="42" t="s">
        <v>881</v>
      </c>
      <c r="C28" s="42" t="s">
        <v>708</v>
      </c>
    </row>
    <row r="29" spans="1:3">
      <c r="A29" s="42" t="s">
        <v>366</v>
      </c>
      <c r="B29" s="42" t="s">
        <v>707</v>
      </c>
      <c r="C29" s="42" t="s">
        <v>708</v>
      </c>
    </row>
    <row r="30" spans="1:3">
      <c r="A30" s="42" t="s">
        <v>367</v>
      </c>
      <c r="B30" s="42" t="s">
        <v>881</v>
      </c>
      <c r="C30" s="42" t="s">
        <v>708</v>
      </c>
    </row>
    <row r="31" spans="1:3">
      <c r="A31" s="42" t="s">
        <v>250</v>
      </c>
      <c r="B31" s="42" t="s">
        <v>707</v>
      </c>
      <c r="C31" s="42" t="s">
        <v>708</v>
      </c>
    </row>
    <row r="32" spans="1:3">
      <c r="A32" s="42" t="s">
        <v>251</v>
      </c>
      <c r="B32" s="42" t="s">
        <v>881</v>
      </c>
      <c r="C32" s="42" t="s">
        <v>708</v>
      </c>
    </row>
    <row r="33" spans="1:3">
      <c r="A33" s="42" t="s">
        <v>93</v>
      </c>
      <c r="B33" s="42" t="s">
        <v>707</v>
      </c>
      <c r="C33" s="42" t="s">
        <v>708</v>
      </c>
    </row>
    <row r="34" spans="1:3">
      <c r="A34" s="42" t="s">
        <v>94</v>
      </c>
      <c r="B34" s="42" t="s">
        <v>881</v>
      </c>
      <c r="C34" s="42" t="s">
        <v>708</v>
      </c>
    </row>
    <row r="35" spans="1:3">
      <c r="A35" s="42" t="s">
        <v>807</v>
      </c>
      <c r="B35" s="42" t="s">
        <v>707</v>
      </c>
      <c r="C35" s="42" t="s">
        <v>708</v>
      </c>
    </row>
    <row r="36" spans="1:3">
      <c r="A36" s="42" t="s">
        <v>808</v>
      </c>
      <c r="B36" s="42" t="s">
        <v>881</v>
      </c>
      <c r="C36" s="42" t="s">
        <v>708</v>
      </c>
    </row>
    <row r="37" spans="1:3">
      <c r="A37" s="42" t="s">
        <v>809</v>
      </c>
      <c r="B37" s="42" t="s">
        <v>707</v>
      </c>
      <c r="C37" s="42" t="s">
        <v>708</v>
      </c>
    </row>
    <row r="38" spans="1:3">
      <c r="A38" s="42" t="s">
        <v>810</v>
      </c>
      <c r="B38" s="42" t="s">
        <v>881</v>
      </c>
      <c r="C38" s="42" t="s">
        <v>708</v>
      </c>
    </row>
    <row r="39" spans="1:3">
      <c r="A39" s="42" t="s">
        <v>811</v>
      </c>
      <c r="B39" s="42" t="s">
        <v>707</v>
      </c>
      <c r="C39" s="42" t="s">
        <v>708</v>
      </c>
    </row>
    <row r="40" spans="1:3">
      <c r="A40" s="42" t="s">
        <v>812</v>
      </c>
      <c r="B40" s="42" t="s">
        <v>881</v>
      </c>
      <c r="C40" s="42" t="s">
        <v>708</v>
      </c>
    </row>
    <row r="41" spans="1:3">
      <c r="A41" s="42" t="s">
        <v>352</v>
      </c>
      <c r="B41" s="42" t="s">
        <v>707</v>
      </c>
      <c r="C41" s="42" t="s">
        <v>708</v>
      </c>
    </row>
    <row r="42" spans="1:3">
      <c r="A42" s="42" t="s">
        <v>353</v>
      </c>
      <c r="B42" s="42" t="s">
        <v>881</v>
      </c>
      <c r="C42" s="42" t="s">
        <v>708</v>
      </c>
    </row>
    <row r="43" spans="1:3">
      <c r="A43" s="42" t="s">
        <v>237</v>
      </c>
      <c r="B43" s="42" t="s">
        <v>707</v>
      </c>
      <c r="C43" s="42" t="s">
        <v>708</v>
      </c>
    </row>
    <row r="44" spans="1:3">
      <c r="A44" s="42" t="s">
        <v>238</v>
      </c>
      <c r="B44" s="42" t="s">
        <v>881</v>
      </c>
      <c r="C44" s="42" t="s">
        <v>708</v>
      </c>
    </row>
    <row r="45" spans="1:3">
      <c r="A45" s="42" t="s">
        <v>192</v>
      </c>
      <c r="B45" s="42" t="s">
        <v>707</v>
      </c>
      <c r="C45" s="42" t="s">
        <v>708</v>
      </c>
    </row>
    <row r="46" spans="1:3">
      <c r="A46" s="42" t="s">
        <v>193</v>
      </c>
      <c r="B46" s="42" t="s">
        <v>881</v>
      </c>
      <c r="C46" s="42" t="s">
        <v>708</v>
      </c>
    </row>
    <row r="47" spans="1:3">
      <c r="A47" s="42" t="s">
        <v>1089</v>
      </c>
      <c r="B47" s="42" t="s">
        <v>707</v>
      </c>
      <c r="C47" s="42" t="s">
        <v>708</v>
      </c>
    </row>
    <row r="48" spans="1:3">
      <c r="A48" s="42" t="s">
        <v>1090</v>
      </c>
      <c r="B48" s="42" t="s">
        <v>881</v>
      </c>
      <c r="C48" s="42" t="s">
        <v>708</v>
      </c>
    </row>
    <row r="49" spans="1:3">
      <c r="A49" s="42" t="s">
        <v>1091</v>
      </c>
      <c r="B49" s="42" t="s">
        <v>707</v>
      </c>
      <c r="C49" s="42" t="s">
        <v>708</v>
      </c>
    </row>
    <row r="50" spans="1:3">
      <c r="A50" s="42" t="s">
        <v>1092</v>
      </c>
      <c r="B50" s="42" t="s">
        <v>881</v>
      </c>
      <c r="C50" s="42" t="s">
        <v>708</v>
      </c>
    </row>
    <row r="51" spans="1:3">
      <c r="A51" s="42" t="s">
        <v>1093</v>
      </c>
      <c r="B51" s="42" t="s">
        <v>707</v>
      </c>
      <c r="C51" s="42" t="s">
        <v>708</v>
      </c>
    </row>
    <row r="52" spans="1:3">
      <c r="A52" s="42" t="s">
        <v>1094</v>
      </c>
      <c r="B52" s="42" t="s">
        <v>881</v>
      </c>
      <c r="C52" s="42" t="s">
        <v>708</v>
      </c>
    </row>
    <row r="53" spans="1:3">
      <c r="A53" s="42" t="s">
        <v>1095</v>
      </c>
      <c r="B53" s="42" t="s">
        <v>707</v>
      </c>
      <c r="C53" s="42" t="s">
        <v>708</v>
      </c>
    </row>
    <row r="54" spans="1:3">
      <c r="A54" s="42" t="s">
        <v>1096</v>
      </c>
      <c r="B54" s="42" t="s">
        <v>881</v>
      </c>
      <c r="C54" s="42" t="s">
        <v>708</v>
      </c>
    </row>
    <row r="55" spans="1:3">
      <c r="A55" s="42" t="s">
        <v>1097</v>
      </c>
      <c r="B55" s="42" t="s">
        <v>707</v>
      </c>
      <c r="C55" s="42" t="s">
        <v>708</v>
      </c>
    </row>
    <row r="56" spans="1:3">
      <c r="A56" s="42" t="s">
        <v>1098</v>
      </c>
      <c r="B56" s="42" t="s">
        <v>710</v>
      </c>
      <c r="C56" s="42" t="s">
        <v>708</v>
      </c>
    </row>
    <row r="57" spans="1:3">
      <c r="A57" s="42" t="s">
        <v>1099</v>
      </c>
      <c r="B57" s="42" t="s">
        <v>707</v>
      </c>
      <c r="C57" s="42" t="s">
        <v>708</v>
      </c>
    </row>
    <row r="58" spans="1:3">
      <c r="A58" s="42" t="s">
        <v>1100</v>
      </c>
      <c r="B58" s="42" t="s">
        <v>710</v>
      </c>
      <c r="C58" s="42" t="s">
        <v>708</v>
      </c>
    </row>
    <row r="59" spans="1:3">
      <c r="A59" s="42" t="s">
        <v>1101</v>
      </c>
      <c r="B59" s="42" t="s">
        <v>707</v>
      </c>
      <c r="C59" s="42" t="s">
        <v>708</v>
      </c>
    </row>
    <row r="60" spans="1:3">
      <c r="A60" s="42" t="s">
        <v>1102</v>
      </c>
      <c r="B60" s="42" t="s">
        <v>881</v>
      </c>
      <c r="C60" s="42" t="s">
        <v>708</v>
      </c>
    </row>
    <row r="61" spans="1:3">
      <c r="A61" s="42" t="s">
        <v>1103</v>
      </c>
      <c r="B61" s="42" t="s">
        <v>707</v>
      </c>
      <c r="C61" s="42" t="s">
        <v>708</v>
      </c>
    </row>
    <row r="62" spans="1:3">
      <c r="A62" s="42" t="s">
        <v>1104</v>
      </c>
      <c r="B62" s="42" t="s">
        <v>881</v>
      </c>
      <c r="C62" s="42" t="s">
        <v>708</v>
      </c>
    </row>
    <row r="63" spans="1:3">
      <c r="A63" s="42" t="s">
        <v>1105</v>
      </c>
      <c r="B63" s="42" t="s">
        <v>707</v>
      </c>
      <c r="C63" s="42" t="s">
        <v>708</v>
      </c>
    </row>
    <row r="64" spans="1:3">
      <c r="A64" s="42" t="s">
        <v>1106</v>
      </c>
      <c r="B64" s="42" t="s">
        <v>881</v>
      </c>
      <c r="C64" s="42" t="s">
        <v>708</v>
      </c>
    </row>
    <row r="65" spans="1:3">
      <c r="A65" s="42" t="s">
        <v>1107</v>
      </c>
      <c r="B65" s="42" t="s">
        <v>707</v>
      </c>
      <c r="C65" s="42" t="s">
        <v>708</v>
      </c>
    </row>
    <row r="66" spans="1:3">
      <c r="A66" s="42" t="s">
        <v>1108</v>
      </c>
      <c r="B66" s="42" t="s">
        <v>881</v>
      </c>
      <c r="C66" s="42" t="s">
        <v>708</v>
      </c>
    </row>
    <row r="67" spans="1:3">
      <c r="A67" s="42" t="s">
        <v>1110</v>
      </c>
      <c r="B67" s="42" t="s">
        <v>707</v>
      </c>
      <c r="C67" s="42" t="s">
        <v>708</v>
      </c>
    </row>
    <row r="68" spans="1:3">
      <c r="A68" s="42" t="s">
        <v>1111</v>
      </c>
      <c r="B68" s="42" t="s">
        <v>881</v>
      </c>
      <c r="C68" s="42" t="s">
        <v>708</v>
      </c>
    </row>
    <row r="69" spans="1:3">
      <c r="A69" s="42" t="s">
        <v>1113</v>
      </c>
      <c r="B69" s="42" t="s">
        <v>707</v>
      </c>
      <c r="C69" s="42" t="s">
        <v>708</v>
      </c>
    </row>
    <row r="70" spans="1:3">
      <c r="A70" s="42" t="s">
        <v>1114</v>
      </c>
      <c r="B70" s="42" t="s">
        <v>881</v>
      </c>
      <c r="C70" s="42" t="s">
        <v>708</v>
      </c>
    </row>
    <row r="71" spans="1:3">
      <c r="A71" s="42" t="s">
        <v>1115</v>
      </c>
      <c r="B71" s="42" t="s">
        <v>707</v>
      </c>
      <c r="C71" s="42" t="s">
        <v>708</v>
      </c>
    </row>
    <row r="72" spans="1:3">
      <c r="A72" s="42" t="s">
        <v>1116</v>
      </c>
      <c r="B72" s="42" t="s">
        <v>881</v>
      </c>
      <c r="C72" s="42" t="s">
        <v>708</v>
      </c>
    </row>
    <row r="73" spans="1:3">
      <c r="A73" s="42" t="s">
        <v>1117</v>
      </c>
      <c r="B73" s="42" t="s">
        <v>707</v>
      </c>
      <c r="C73" s="42" t="s">
        <v>708</v>
      </c>
    </row>
    <row r="74" spans="1:3">
      <c r="A74" s="42" t="s">
        <v>1118</v>
      </c>
      <c r="B74" s="42" t="s">
        <v>881</v>
      </c>
      <c r="C74" s="42" t="s">
        <v>708</v>
      </c>
    </row>
    <row r="75" spans="1:3">
      <c r="A75" s="42" t="s">
        <v>1119</v>
      </c>
      <c r="B75" s="42" t="s">
        <v>707</v>
      </c>
      <c r="C75" s="42" t="s">
        <v>708</v>
      </c>
    </row>
    <row r="76" spans="1:3">
      <c r="A76" s="42" t="s">
        <v>1120</v>
      </c>
      <c r="B76" s="42" t="s">
        <v>881</v>
      </c>
      <c r="C76" s="42" t="s">
        <v>708</v>
      </c>
    </row>
    <row r="77" spans="1:3">
      <c r="A77" s="42" t="s">
        <v>1125</v>
      </c>
      <c r="B77" s="42" t="s">
        <v>707</v>
      </c>
      <c r="C77" s="42" t="s">
        <v>708</v>
      </c>
    </row>
    <row r="78" spans="1:3">
      <c r="A78" s="42" t="s">
        <v>1126</v>
      </c>
      <c r="B78" s="42" t="s">
        <v>881</v>
      </c>
      <c r="C78" s="42" t="s">
        <v>708</v>
      </c>
    </row>
    <row r="79" spans="1:3">
      <c r="A79" s="42" t="s">
        <v>1127</v>
      </c>
      <c r="B79" s="42" t="s">
        <v>707</v>
      </c>
      <c r="C79" s="42" t="s">
        <v>708</v>
      </c>
    </row>
    <row r="80" spans="1:3">
      <c r="A80" s="42" t="s">
        <v>1128</v>
      </c>
      <c r="B80" s="42" t="s">
        <v>881</v>
      </c>
      <c r="C80" s="42" t="s">
        <v>708</v>
      </c>
    </row>
    <row r="81" spans="1:3">
      <c r="A81" s="42" t="s">
        <v>1129</v>
      </c>
      <c r="B81" s="42" t="s">
        <v>707</v>
      </c>
      <c r="C81" s="42" t="s">
        <v>708</v>
      </c>
    </row>
    <row r="82" spans="1:3">
      <c r="A82" s="42" t="s">
        <v>1130</v>
      </c>
      <c r="B82" s="42" t="s">
        <v>881</v>
      </c>
      <c r="C82" s="42" t="s">
        <v>708</v>
      </c>
    </row>
    <row r="83" spans="1:3">
      <c r="A83" s="42" t="s">
        <v>1131</v>
      </c>
      <c r="B83" s="42" t="s">
        <v>707</v>
      </c>
      <c r="C83" s="42" t="s">
        <v>708</v>
      </c>
    </row>
    <row r="84" spans="1:3">
      <c r="A84" s="42" t="s">
        <v>1132</v>
      </c>
      <c r="B84" s="42" t="s">
        <v>881</v>
      </c>
      <c r="C84" s="42" t="s">
        <v>708</v>
      </c>
    </row>
  </sheetData>
  <sheetProtection password="FA9C" sheet="1" objects="1" scenarios="1" formatColumns="0" formatRows="0" autoFilter="0"/>
  <customSheetViews>
    <customSheetView guid="{7A08770C-4DA4-4581-8082-2CAEC2AF449A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DBE22794-A543-4C4B-836B-C1756ADC19B6}" showGridLines="0" state="veryHidden">
      <pageMargins left="0.75" right="0.75" top="1" bottom="1" header="0.5" footer="0.5"/>
      <pageSetup paperSize="9" orientation="portrait" r:id="rId2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3"/>
  <headerFooter alignWithMargins="0"/>
  <legacyDrawing r:id="rId4"/>
  <controls>
    <control shapeId="113665" r:id="rId5" name="cmdClearLog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ws_Tit" enableFormatConditionsCalculation="0"/>
  <dimension ref="A1:P48"/>
  <sheetViews>
    <sheetView showGridLines="0" topLeftCell="C5" zoomScaleNormal="100" workbookViewId="0">
      <selection activeCell="F29" sqref="F29:G29"/>
    </sheetView>
  </sheetViews>
  <sheetFormatPr defaultRowHeight="11.25"/>
  <cols>
    <col min="1" max="1" width="6.7109375" style="78" hidden="1" customWidth="1"/>
    <col min="2" max="2" width="8.7109375" style="75" hidden="1" customWidth="1"/>
    <col min="3" max="3" width="5.7109375" style="196" customWidth="1"/>
    <col min="4" max="4" width="5.7109375" style="79" customWidth="1"/>
    <col min="5" max="5" width="45.7109375" style="79" customWidth="1"/>
    <col min="6" max="6" width="25.7109375" style="79" customWidth="1"/>
    <col min="7" max="7" width="25.7109375" style="93" customWidth="1"/>
    <col min="8" max="8" width="5.7109375" style="93" customWidth="1"/>
    <col min="9" max="9" width="5.7109375" style="87" customWidth="1"/>
    <col min="10" max="16384" width="9.140625" style="79"/>
  </cols>
  <sheetData>
    <row r="1" spans="1:16" s="76" customFormat="1" ht="20.25" hidden="1" customHeight="1">
      <c r="A1" s="74"/>
      <c r="B1" s="75"/>
      <c r="C1" s="195"/>
      <c r="G1" s="77"/>
      <c r="H1" s="77"/>
      <c r="I1" s="90"/>
    </row>
    <row r="2" spans="1:16" s="76" customFormat="1" ht="20.25" hidden="1" customHeight="1">
      <c r="A2" s="74"/>
      <c r="B2" s="75"/>
      <c r="C2" s="195"/>
      <c r="G2" s="77"/>
      <c r="H2" s="77"/>
      <c r="I2" s="90"/>
    </row>
    <row r="3" spans="1:16" s="76" customFormat="1" ht="20.25" hidden="1" customHeight="1">
      <c r="A3" s="74"/>
      <c r="B3" s="75"/>
      <c r="C3" s="195"/>
      <c r="G3" s="77"/>
      <c r="H3" s="77"/>
      <c r="I3" s="90"/>
    </row>
    <row r="4" spans="1:16" s="76" customFormat="1" ht="18" hidden="1" customHeight="1">
      <c r="A4" s="74"/>
      <c r="B4" s="75"/>
      <c r="C4" s="195"/>
      <c r="G4" s="77"/>
      <c r="H4" s="77"/>
      <c r="I4" s="90"/>
    </row>
    <row r="5" spans="1:16" ht="20.100000000000001" customHeight="1" thickBot="1">
      <c r="G5" s="80" t="str">
        <f>version</f>
        <v>Версия 1.0.1</v>
      </c>
    </row>
    <row r="6" spans="1:16" ht="30" customHeight="1" thickBot="1">
      <c r="D6" s="200"/>
      <c r="E6" s="651" t="s">
        <v>149</v>
      </c>
      <c r="F6" s="652"/>
      <c r="G6" s="653"/>
      <c r="H6" s="200"/>
      <c r="I6" s="91"/>
    </row>
    <row r="7" spans="1:16" ht="22.5" customHeight="1" thickBot="1">
      <c r="D7" s="82"/>
      <c r="E7" s="250" t="s">
        <v>704</v>
      </c>
      <c r="F7" s="680" t="s">
        <v>892</v>
      </c>
      <c r="G7" s="681"/>
      <c r="H7" s="84"/>
      <c r="I7" s="81"/>
      <c r="J7" s="81"/>
    </row>
    <row r="8" spans="1:16" s="5" customFormat="1" ht="15" customHeight="1">
      <c r="C8" s="85"/>
      <c r="D8" s="85"/>
      <c r="E8" s="694" t="s">
        <v>1067</v>
      </c>
      <c r="F8" s="692" t="s">
        <v>1002</v>
      </c>
      <c r="G8" s="693"/>
      <c r="H8" s="85"/>
      <c r="I8" s="85"/>
    </row>
    <row r="9" spans="1:16" s="5" customFormat="1" ht="22.5" customHeight="1">
      <c r="C9" s="85"/>
      <c r="D9" s="85"/>
      <c r="E9" s="695"/>
      <c r="F9" s="682">
        <v>2014</v>
      </c>
      <c r="G9" s="683"/>
      <c r="H9" s="85"/>
      <c r="I9" s="85"/>
      <c r="P9" s="489"/>
    </row>
    <row r="10" spans="1:16" s="5" customFormat="1" ht="22.5" customHeight="1">
      <c r="C10" s="85"/>
      <c r="D10" s="85"/>
      <c r="E10" s="248" t="s">
        <v>68</v>
      </c>
      <c r="F10" s="687" t="s">
        <v>69</v>
      </c>
      <c r="G10" s="667"/>
      <c r="H10" s="85"/>
      <c r="I10" s="85"/>
    </row>
    <row r="11" spans="1:16" s="5" customFormat="1" ht="22.5" customHeight="1">
      <c r="C11" s="85"/>
      <c r="D11" s="85"/>
      <c r="E11" s="248" t="s">
        <v>787</v>
      </c>
      <c r="F11" s="688">
        <v>2012</v>
      </c>
      <c r="G11" s="689"/>
      <c r="H11" s="85"/>
      <c r="I11" s="85"/>
    </row>
    <row r="12" spans="1:16" s="5" customFormat="1" ht="22.5" customHeight="1">
      <c r="C12" s="85"/>
      <c r="D12" s="85"/>
      <c r="E12" s="409" t="s">
        <v>70</v>
      </c>
      <c r="F12" s="690" t="s">
        <v>988</v>
      </c>
      <c r="G12" s="691"/>
      <c r="H12" s="85"/>
      <c r="I12" s="85"/>
    </row>
    <row r="13" spans="1:16" s="5" customFormat="1" ht="22.5" customHeight="1" thickBot="1">
      <c r="C13" s="85"/>
      <c r="D13" s="85"/>
      <c r="E13" s="249" t="s">
        <v>52</v>
      </c>
      <c r="F13" s="684" t="s">
        <v>53</v>
      </c>
      <c r="G13" s="685"/>
      <c r="H13" s="85"/>
      <c r="I13" s="85"/>
    </row>
    <row r="14" spans="1:16" ht="39.950000000000003" customHeight="1" thickBot="1">
      <c r="D14" s="193"/>
      <c r="E14" s="86"/>
      <c r="F14" s="686" t="s">
        <v>514</v>
      </c>
      <c r="G14" s="686"/>
      <c r="H14" s="157"/>
    </row>
    <row r="15" spans="1:16" ht="22.5" customHeight="1">
      <c r="C15" s="197"/>
      <c r="D15" s="193"/>
      <c r="E15" s="251" t="s">
        <v>1088</v>
      </c>
      <c r="F15" s="664" t="s">
        <v>477</v>
      </c>
      <c r="G15" s="665"/>
      <c r="H15" s="157"/>
    </row>
    <row r="16" spans="1:16" s="13" customFormat="1" ht="39.75" customHeight="1">
      <c r="A16" s="8"/>
      <c r="B16" s="9"/>
      <c r="C16" s="10"/>
      <c r="D16" s="194"/>
      <c r="E16" s="252" t="s">
        <v>983</v>
      </c>
      <c r="F16" s="660" t="s">
        <v>711</v>
      </c>
      <c r="G16" s="661"/>
      <c r="H16" s="11"/>
      <c r="I16" s="11"/>
      <c r="J16" s="12"/>
      <c r="K16" s="12"/>
    </row>
    <row r="17" spans="1:9" ht="22.5" hidden="1" customHeight="1">
      <c r="C17" s="197"/>
      <c r="D17" s="193"/>
      <c r="E17" s="253" t="s">
        <v>982</v>
      </c>
      <c r="F17" s="677"/>
      <c r="G17" s="678"/>
      <c r="H17" s="157"/>
    </row>
    <row r="18" spans="1:9" ht="22.5" customHeight="1">
      <c r="D18" s="193"/>
      <c r="E18" s="253" t="s">
        <v>853</v>
      </c>
      <c r="F18" s="666" t="s">
        <v>478</v>
      </c>
      <c r="G18" s="671"/>
      <c r="H18" s="89"/>
    </row>
    <row r="19" spans="1:9" ht="22.5" customHeight="1">
      <c r="D19" s="193"/>
      <c r="E19" s="253" t="s">
        <v>847</v>
      </c>
      <c r="F19" s="666" t="s">
        <v>479</v>
      </c>
      <c r="G19" s="671"/>
      <c r="H19" s="89"/>
    </row>
    <row r="20" spans="1:9" ht="22.5" customHeight="1">
      <c r="D20" s="193"/>
      <c r="E20" s="253" t="s">
        <v>981</v>
      </c>
      <c r="F20" s="666" t="s">
        <v>1048</v>
      </c>
      <c r="G20" s="667"/>
      <c r="H20" s="89"/>
    </row>
    <row r="21" spans="1:9" ht="22.5" customHeight="1">
      <c r="C21" s="197"/>
      <c r="D21" s="193"/>
      <c r="E21" s="253" t="s">
        <v>148</v>
      </c>
      <c r="F21" s="668" t="s">
        <v>712</v>
      </c>
      <c r="G21" s="669"/>
      <c r="H21" s="157"/>
    </row>
    <row r="22" spans="1:9" ht="22.5" customHeight="1" thickBot="1">
      <c r="C22" s="197"/>
      <c r="D22" s="193"/>
      <c r="E22" s="254" t="s">
        <v>77</v>
      </c>
      <c r="F22" s="675" t="s">
        <v>717</v>
      </c>
      <c r="G22" s="676"/>
      <c r="H22" s="157"/>
    </row>
    <row r="23" spans="1:9" ht="39.950000000000003" customHeight="1" thickBot="1">
      <c r="D23" s="193"/>
      <c r="E23" s="88"/>
      <c r="F23" s="679" t="s">
        <v>701</v>
      </c>
      <c r="G23" s="679"/>
      <c r="H23" s="89"/>
    </row>
    <row r="24" spans="1:9" ht="30" customHeight="1">
      <c r="D24" s="193"/>
      <c r="E24" s="251" t="s">
        <v>73</v>
      </c>
      <c r="F24" s="662" t="s">
        <v>475</v>
      </c>
      <c r="G24" s="663"/>
      <c r="H24" s="89"/>
    </row>
    <row r="25" spans="1:9" ht="30" customHeight="1">
      <c r="D25" s="193"/>
      <c r="E25" s="253" t="s">
        <v>74</v>
      </c>
      <c r="F25" s="698" t="s">
        <v>475</v>
      </c>
      <c r="G25" s="699"/>
      <c r="H25" s="89"/>
    </row>
    <row r="26" spans="1:9" ht="22.5" customHeight="1">
      <c r="D26" s="193"/>
      <c r="E26" s="253" t="s">
        <v>959</v>
      </c>
      <c r="F26" s="666" t="s">
        <v>476</v>
      </c>
      <c r="G26" s="671"/>
      <c r="H26" s="89"/>
    </row>
    <row r="27" spans="1:9" ht="22.5" customHeight="1">
      <c r="D27" s="193"/>
      <c r="E27" s="255" t="s">
        <v>71</v>
      </c>
      <c r="F27" s="674" t="s">
        <v>713</v>
      </c>
      <c r="G27" s="670"/>
      <c r="H27" s="199"/>
    </row>
    <row r="28" spans="1:9" ht="22.5" customHeight="1">
      <c r="D28" s="193"/>
      <c r="E28" s="255" t="s">
        <v>150</v>
      </c>
      <c r="F28" s="668" t="s">
        <v>714</v>
      </c>
      <c r="G28" s="670"/>
      <c r="H28" s="199"/>
    </row>
    <row r="29" spans="1:9" ht="22.5" customHeight="1">
      <c r="D29" s="193"/>
      <c r="E29" s="255" t="s">
        <v>78</v>
      </c>
      <c r="F29" s="668" t="s">
        <v>715</v>
      </c>
      <c r="G29" s="670"/>
      <c r="H29" s="199"/>
    </row>
    <row r="30" spans="1:9" ht="22.5" customHeight="1">
      <c r="D30" s="193"/>
      <c r="E30" s="255" t="s">
        <v>72</v>
      </c>
      <c r="F30" s="668" t="s">
        <v>716</v>
      </c>
      <c r="G30" s="670"/>
      <c r="H30" s="199"/>
    </row>
    <row r="31" spans="1:9" ht="22.5" customHeight="1">
      <c r="D31" s="193"/>
      <c r="E31" s="248" t="s">
        <v>1003</v>
      </c>
      <c r="F31" s="672" t="s">
        <v>338</v>
      </c>
      <c r="G31" s="673"/>
      <c r="H31" s="199"/>
    </row>
    <row r="32" spans="1:9" ht="22.5" customHeight="1">
      <c r="A32" s="90"/>
      <c r="D32" s="82"/>
      <c r="E32" s="248" t="s">
        <v>1004</v>
      </c>
      <c r="F32" s="672" t="s">
        <v>338</v>
      </c>
      <c r="G32" s="673"/>
      <c r="H32" s="199"/>
      <c r="I32" s="81"/>
    </row>
    <row r="33" spans="1:9" ht="22.5" customHeight="1">
      <c r="A33" s="90"/>
      <c r="D33" s="82"/>
      <c r="E33" s="700" t="s">
        <v>973</v>
      </c>
      <c r="F33" s="256" t="s">
        <v>992</v>
      </c>
      <c r="G33" s="538" t="s">
        <v>339</v>
      </c>
      <c r="H33" s="199"/>
      <c r="I33" s="81"/>
    </row>
    <row r="34" spans="1:9" ht="22.5" customHeight="1">
      <c r="D34" s="193"/>
      <c r="E34" s="700"/>
      <c r="F34" s="256" t="s">
        <v>1005</v>
      </c>
      <c r="G34" s="257" t="s">
        <v>340</v>
      </c>
      <c r="H34" s="199"/>
    </row>
    <row r="35" spans="1:9" ht="22.5" customHeight="1">
      <c r="A35" s="90"/>
      <c r="D35" s="82"/>
      <c r="E35" s="700" t="s">
        <v>974</v>
      </c>
      <c r="F35" s="256" t="s">
        <v>992</v>
      </c>
      <c r="G35" s="257" t="s">
        <v>341</v>
      </c>
      <c r="H35" s="89"/>
      <c r="I35" s="81"/>
    </row>
    <row r="36" spans="1:9" ht="22.5" customHeight="1">
      <c r="A36" s="90"/>
      <c r="D36" s="82"/>
      <c r="E36" s="700"/>
      <c r="F36" s="256" t="s">
        <v>1005</v>
      </c>
      <c r="G36" s="257" t="s">
        <v>342</v>
      </c>
      <c r="H36" s="89"/>
      <c r="I36" s="81"/>
    </row>
    <row r="37" spans="1:9" ht="22.5" customHeight="1">
      <c r="D37" s="193"/>
      <c r="E37" s="696" t="s">
        <v>901</v>
      </c>
      <c r="F37" s="258" t="s">
        <v>992</v>
      </c>
      <c r="G37" s="538" t="s">
        <v>1122</v>
      </c>
      <c r="H37" s="89"/>
    </row>
    <row r="38" spans="1:9" ht="22.5" customHeight="1">
      <c r="A38" s="90"/>
      <c r="D38" s="82"/>
      <c r="E38" s="696"/>
      <c r="F38" s="258" t="s">
        <v>1006</v>
      </c>
      <c r="G38" s="538" t="s">
        <v>1121</v>
      </c>
      <c r="H38" s="89"/>
      <c r="I38" s="81"/>
    </row>
    <row r="39" spans="1:9" ht="15" customHeight="1">
      <c r="A39" s="90"/>
      <c r="D39" s="82"/>
      <c r="E39" s="696"/>
      <c r="F39" s="258" t="s">
        <v>1005</v>
      </c>
      <c r="G39" s="538" t="s">
        <v>1124</v>
      </c>
      <c r="H39" s="89"/>
      <c r="I39" s="81"/>
    </row>
    <row r="40" spans="1:9" ht="15" customHeight="1" thickBot="1">
      <c r="A40" s="90"/>
      <c r="D40" s="82"/>
      <c r="E40" s="697"/>
      <c r="F40" s="259" t="s">
        <v>1007</v>
      </c>
      <c r="G40" s="260"/>
      <c r="H40" s="89"/>
      <c r="I40" s="81"/>
    </row>
    <row r="41" spans="1:9" ht="15" customHeight="1" thickBot="1">
      <c r="A41" s="90"/>
      <c r="D41" s="82"/>
      <c r="E41" s="247" t="s">
        <v>1081</v>
      </c>
      <c r="F41" s="658">
        <f ca="1">TODAY()</f>
        <v>42095</v>
      </c>
      <c r="G41" s="659"/>
      <c r="H41" s="89"/>
      <c r="I41" s="81"/>
    </row>
    <row r="42" spans="1:9" ht="15" customHeight="1">
      <c r="D42" s="82"/>
      <c r="E42" s="82"/>
      <c r="F42" s="82"/>
      <c r="G42" s="83"/>
      <c r="H42" s="83"/>
      <c r="I42" s="81"/>
    </row>
    <row r="43" spans="1:9" s="91" customFormat="1">
      <c r="A43" s="90"/>
      <c r="B43" s="198"/>
      <c r="C43" s="196"/>
      <c r="G43" s="92"/>
      <c r="H43" s="92"/>
      <c r="I43" s="87"/>
    </row>
    <row r="48" spans="1:9">
      <c r="G48" s="94"/>
      <c r="H48" s="94"/>
    </row>
  </sheetData>
  <sheetProtection formatColumns="0" formatRows="0"/>
  <dataConsolidate/>
  <customSheetViews>
    <customSheetView guid="{7A08770C-4DA4-4581-8082-2CAEC2AF449A}" showGridLines="0" hiddenRows="1" hiddenColumns="1" topLeftCell="C21">
      <selection activeCell="C21" sqref="A1:IV65536"/>
      <pageMargins left="0.75" right="0.75" top="0.24" bottom="0.3" header="0.24" footer="0.24"/>
      <pageSetup paperSize="9" scale="90" orientation="portrait" r:id="rId1"/>
      <headerFooter alignWithMargins="0"/>
    </customSheetView>
    <customSheetView guid="{DBE22794-A543-4C4B-836B-C1756ADC19B6}" showGridLines="0" hiddenRows="1" hiddenColumns="1" topLeftCell="C21">
      <selection activeCell="F51" sqref="F51"/>
      <pageMargins left="0.75" right="0.75" top="0.24" bottom="0.3" header="0.24" footer="0.24"/>
      <pageSetup paperSize="9" scale="90" orientation="portrait" r:id="rId2"/>
      <headerFooter alignWithMargins="0"/>
    </customSheetView>
  </customSheetViews>
  <mergeCells count="32">
    <mergeCell ref="E37:E40"/>
    <mergeCell ref="F25:G25"/>
    <mergeCell ref="F26:G26"/>
    <mergeCell ref="E33:E34"/>
    <mergeCell ref="E35:E36"/>
    <mergeCell ref="F28:G28"/>
    <mergeCell ref="E6:G6"/>
    <mergeCell ref="F17:G17"/>
    <mergeCell ref="F23:G23"/>
    <mergeCell ref="F7:G7"/>
    <mergeCell ref="F9:G9"/>
    <mergeCell ref="F13:G13"/>
    <mergeCell ref="F14:G14"/>
    <mergeCell ref="F10:G10"/>
    <mergeCell ref="F11:G11"/>
    <mergeCell ref="F18:G18"/>
    <mergeCell ref="F12:G12"/>
    <mergeCell ref="F8:G8"/>
    <mergeCell ref="E8:E9"/>
    <mergeCell ref="F41:G41"/>
    <mergeCell ref="F16:G16"/>
    <mergeCell ref="F24:G24"/>
    <mergeCell ref="F15:G15"/>
    <mergeCell ref="F20:G20"/>
    <mergeCell ref="F21:G21"/>
    <mergeCell ref="F30:G30"/>
    <mergeCell ref="F19:G19"/>
    <mergeCell ref="F32:G32"/>
    <mergeCell ref="F29:G29"/>
    <mergeCell ref="F31:G31"/>
    <mergeCell ref="F27:G27"/>
    <mergeCell ref="F22:G22"/>
  </mergeCells>
  <phoneticPr fontId="7" type="noConversion"/>
  <dataValidations xWindow="609" yWindow="343" count="12">
    <dataValidation type="list" allowBlank="1" showInputMessage="1" showErrorMessage="1" errorTitle="Внимание!" error="Введенное значение неверно. Выберите значение из списка" prompt="Выберите значение из списка" sqref="F16:G16">
      <formula1>"да,нет"</formula1>
    </dataValidation>
    <dataValidation type="textLength" operator="lessThanOrEqual" allowBlank="1" showInputMessage="1" showErrorMessage="1" errorTitle="Ошибка" error="Допускается ввод не более 900 символов!" sqref="F21:G22 F27:G30 F31:F32 G31:G40">
      <formula1>900</formula1>
    </dataValidation>
    <dataValidation type="textLength" operator="equal" allowBlank="1" showInputMessage="1" showErrorMessage="1" sqref="F26">
      <formula1>9</formula1>
    </dataValidation>
    <dataValidation operator="equal" allowBlank="1" showInputMessage="1" showErrorMessage="1" sqref="F23:G23"/>
    <dataValidation type="textLength" operator="equal" allowBlank="1" showInputMessage="1" showErrorMessage="1" prompt="9 символов" sqref="F19">
      <formula1>9</formula1>
    </dataValidation>
    <dataValidation type="textLength" allowBlank="1" showInputMessage="1" showErrorMessage="1" prompt="10-12 символов" sqref="F18">
      <formula1>10</formula1>
      <formula2>12</formula2>
    </dataValidation>
    <dataValidation type="list" operator="equal" allowBlank="1" showInputMessage="1" showErrorMessage="1" errorTitle="Ошибка!" error="Пожалуйста, выберите МР из списка!" prompt="Выберите МР из списка" sqref="F24:G24">
      <formula1>MR_LIST</formula1>
    </dataValidation>
    <dataValidation type="list" allowBlank="1" showInputMessage="1" showErrorMessage="1" sqref="F12 G12">
      <formula1>"3 года,5 лет"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1:G11 F9:G9">
      <formula1>Years</formula1>
    </dataValidation>
    <dataValidation type="textLength" operator="lessThanOrEqual" allowBlank="1" showInputMessage="1" showErrorMessage="1" errorTitle="Ошибка" error="Допускается ввод не более 900 символов!" sqref="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list" showInputMessage="1" showErrorMessage="1" errorTitle="Внимание" error="Пожалуйста, выберите МО из списка!" sqref="F25:G25">
      <formula1>MO_LIST_13</formula1>
    </dataValidation>
  </dataValidations>
  <pageMargins left="0.75" right="0.75" top="0.24" bottom="0.3" header="0.24" footer="0.24"/>
  <pageSetup paperSize="9" scale="90" orientation="portrait" r:id="rId3"/>
  <headerFooter alignWithMargins="0"/>
  <legacyDrawing r:id="rId4"/>
  <controls>
    <control shapeId="13313" r:id="rId5" name="cmdOrganizationChoice"/>
    <control shapeId="13314" r:id="rId6" name="cmdUpdateReestrMO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_Of_Sheets"/>
  <dimension ref="A1:I20"/>
  <sheetViews>
    <sheetView showGridLines="0" topLeftCell="C6" zoomScaleNormal="100" workbookViewId="0">
      <pane ySplit="4" topLeftCell="A10" activePane="bottomLeft" state="frozen"/>
      <selection activeCell="C6" sqref="C6"/>
      <selection pane="bottomLeft"/>
    </sheetView>
  </sheetViews>
  <sheetFormatPr defaultRowHeight="11.25"/>
  <cols>
    <col min="1" max="2" width="9.140625" style="3" hidden="1" customWidth="1"/>
    <col min="3" max="3" width="3.7109375" style="51" customWidth="1"/>
    <col min="4" max="4" width="3.7109375" style="3" customWidth="1"/>
    <col min="5" max="5" width="30.7109375" style="3" customWidth="1"/>
    <col min="6" max="6" width="99.7109375" style="3" customWidth="1"/>
    <col min="7" max="7" width="18.42578125" style="3" customWidth="1"/>
    <col min="8" max="8" width="3.7109375" style="3" customWidth="1"/>
    <col min="9" max="9" width="3.7109375" style="51" customWidth="1"/>
    <col min="10" max="16384" width="9.140625" style="3"/>
  </cols>
  <sheetData>
    <row r="1" spans="3:9" hidden="1"/>
    <row r="2" spans="3:9" hidden="1"/>
    <row r="3" spans="3:9" hidden="1"/>
    <row r="4" spans="3:9" hidden="1"/>
    <row r="5" spans="3:9" hidden="1"/>
    <row r="6" spans="3:9" ht="15" customHeight="1" thickBot="1"/>
    <row r="7" spans="3:9" ht="30" customHeight="1" thickBot="1">
      <c r="E7" s="701" t="s">
        <v>995</v>
      </c>
      <c r="F7" s="702"/>
      <c r="G7" s="703"/>
      <c r="H7" s="203"/>
    </row>
    <row r="8" spans="3:9" s="24" customFormat="1" ht="30" customHeight="1">
      <c r="C8" s="202"/>
      <c r="D8" s="202"/>
      <c r="E8" s="261" t="s">
        <v>996</v>
      </c>
      <c r="F8" s="262" t="s">
        <v>997</v>
      </c>
      <c r="G8" s="263" t="s">
        <v>904</v>
      </c>
      <c r="H8" s="202"/>
      <c r="I8" s="202"/>
    </row>
    <row r="9" spans="3:9" s="24" customFormat="1" ht="15" customHeight="1" thickBot="1">
      <c r="C9" s="202"/>
      <c r="D9" s="202"/>
      <c r="E9" s="264">
        <v>1</v>
      </c>
      <c r="F9" s="265">
        <v>2</v>
      </c>
      <c r="G9" s="266">
        <v>3</v>
      </c>
      <c r="H9" s="202"/>
      <c r="I9" s="202"/>
    </row>
    <row r="10" spans="3:9" s="24" customFormat="1" ht="30" customHeight="1">
      <c r="C10" s="202"/>
      <c r="D10" s="202"/>
      <c r="E10" s="267" t="s">
        <v>297</v>
      </c>
      <c r="F10" s="268" t="str">
        <f>'ф.1.1 ПоказНадежн (Пп)'!G8</f>
        <v>Журнал учета текущей информации о прекращении передачи электрической энергии для потребителей услуг электросетевой организации за 2014 год</v>
      </c>
      <c r="G10" s="483" t="s">
        <v>1082</v>
      </c>
      <c r="H10" s="202"/>
      <c r="I10" s="202"/>
    </row>
    <row r="11" spans="3:9" s="24" customFormat="1" ht="30" customHeight="1">
      <c r="C11" s="202"/>
      <c r="D11" s="202"/>
      <c r="E11" s="269" t="s">
        <v>298</v>
      </c>
      <c r="F11" s="270" t="str">
        <f>'ф.1.3 Предлож_ТСО'!G8</f>
        <v>Предложения электросетевой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</v>
      </c>
      <c r="G11" s="484" t="s">
        <v>1082</v>
      </c>
      <c r="H11" s="202"/>
      <c r="I11" s="202"/>
    </row>
    <row r="12" spans="3:9" s="24" customFormat="1" ht="30" customHeight="1">
      <c r="C12" s="202"/>
      <c r="D12" s="202"/>
      <c r="E12" s="271" t="s">
        <v>299</v>
      </c>
      <c r="F12" s="272" t="str">
        <f>'ф.2.1 ИндИнф (Ин)'!G8</f>
        <v>Расчет значения индикатора информативности</v>
      </c>
      <c r="G12" s="484" t="s">
        <v>1082</v>
      </c>
      <c r="H12" s="202"/>
      <c r="I12" s="202"/>
    </row>
    <row r="13" spans="3:9" s="24" customFormat="1" ht="30" customHeight="1">
      <c r="C13" s="202"/>
      <c r="D13" s="202"/>
      <c r="E13" s="269" t="s">
        <v>300</v>
      </c>
      <c r="F13" s="270" t="str">
        <f>'ф.2.2 ИндИспол (Ис)'!G8</f>
        <v>Расчет значения индикатора исполнительности</v>
      </c>
      <c r="G13" s="484" t="s">
        <v>1082</v>
      </c>
      <c r="H13" s="202"/>
      <c r="I13" s="202"/>
    </row>
    <row r="14" spans="3:9" s="24" customFormat="1" ht="30" customHeight="1">
      <c r="C14" s="202"/>
      <c r="D14" s="202"/>
      <c r="E14" s="271" t="s">
        <v>732</v>
      </c>
      <c r="F14" s="272" t="str">
        <f>'ф.2.3 ИндРезульт (Рс)'!G8</f>
        <v>Расчет значения индикатора результативности обратной связи</v>
      </c>
      <c r="G14" s="484" t="s">
        <v>1082</v>
      </c>
      <c r="H14" s="202"/>
      <c r="I14" s="202"/>
    </row>
    <row r="15" spans="3:9" s="24" customFormat="1" ht="43.5" customHeight="1">
      <c r="C15" s="202"/>
      <c r="D15" s="202"/>
      <c r="E15" s="269" t="s">
        <v>301</v>
      </c>
      <c r="F15" s="270" t="str">
        <f>'ф.2.4 Предлож_ТСО'!G8</f>
        <v>Предложения территориальных сетевых организаций по плановым значениям
параметров (критериев), характеризующих индикаторы качества, на каждый расчетный период
регулирования в пределах долгосрочного периода регулирования *</v>
      </c>
      <c r="G15" s="484" t="s">
        <v>1082</v>
      </c>
      <c r="H15" s="202"/>
      <c r="I15" s="202"/>
    </row>
    <row r="16" spans="3:9" s="24" customFormat="1" ht="46.5" customHeight="1">
      <c r="C16" s="202"/>
      <c r="D16" s="202"/>
      <c r="E16" s="271" t="s">
        <v>302</v>
      </c>
      <c r="F16" s="273" t="str">
        <f>'ф.3 ПоказТехприсоед (Птпр)'!G8</f>
        <v>Отчетные данные для расчета значения показателя качества рассмотрения заявок на технологическое присоединение к сети, в период 2014 года</v>
      </c>
      <c r="G16" s="484" t="s">
        <v>1082</v>
      </c>
      <c r="H16" s="202"/>
      <c r="I16" s="202"/>
    </row>
    <row r="17" spans="3:9" s="24" customFormat="1" ht="30" customHeight="1">
      <c r="C17" s="202"/>
      <c r="D17" s="202"/>
      <c r="E17" s="269" t="s">
        <v>303</v>
      </c>
      <c r="F17" s="270" t="str">
        <f>'ПоказКачества (Птсо)'!G8</f>
        <v>Показатель уровня качества обслуживания потребителей услуг (Птсо)</v>
      </c>
      <c r="G17" s="484" t="s">
        <v>1082</v>
      </c>
      <c r="H17" s="202"/>
      <c r="I17" s="202"/>
    </row>
    <row r="18" spans="3:9" s="24" customFormat="1" ht="30" customHeight="1">
      <c r="C18" s="202"/>
      <c r="D18" s="202"/>
      <c r="E18" s="271" t="s">
        <v>304</v>
      </c>
      <c r="F18" s="272" t="str">
        <f>'ф.4.1 ОбобщПоказ'!G8</f>
        <v>Показатели уровня надежности и уровня качества оказываемых услуг электросетевой организации</v>
      </c>
      <c r="G18" s="484" t="s">
        <v>1082</v>
      </c>
      <c r="H18" s="202"/>
      <c r="I18" s="202"/>
    </row>
    <row r="19" spans="3:9" s="24" customFormat="1" ht="30" customHeight="1" thickBot="1">
      <c r="C19" s="202"/>
      <c r="D19" s="202"/>
      <c r="E19" s="274" t="s">
        <v>305</v>
      </c>
      <c r="F19" s="275" t="str">
        <f>'ф.4.2 ОбобщПоказ (Коб)'!G8</f>
        <v>Расчет обобщенного показателя уровня надежности и качества оказываемых услуг</v>
      </c>
      <c r="G19" s="485" t="s">
        <v>1082</v>
      </c>
      <c r="H19" s="202"/>
      <c r="I19" s="202"/>
    </row>
    <row r="20" spans="3:9" s="51" customFormat="1"/>
  </sheetData>
  <sheetProtection formatColumns="0" formatRows="0"/>
  <customSheetViews>
    <customSheetView guid="{7A08770C-4DA4-4581-8082-2CAEC2AF449A}" showGridLines="0" hiddenRows="1" hiddenColumns="1" state="hidden" topLeftCell="C6">
      <pane ySplit="4" topLeftCell="A10" activePane="bottomLeft" state="frozen"/>
      <selection pane="bottomLeft"/>
      <pageMargins left="0.7" right="0.7" top="0.75" bottom="0.75" header="0.3" footer="0.3"/>
    </customSheetView>
    <customSheetView guid="{DBE22794-A543-4C4B-836B-C1756ADC19B6}" showGridLines="0" hiddenRows="1" hiddenColumns="1" state="hidden" topLeftCell="C6">
      <pane ySplit="4" topLeftCell="A10" activePane="bottomLeft" state="frozen"/>
      <selection pane="bottomLeft"/>
      <pageMargins left="0.7" right="0.7" top="0.75" bottom="0.75" header="0.3" footer="0.3"/>
    </customSheetView>
  </customSheetViews>
  <mergeCells count="1">
    <mergeCell ref="E7:G7"/>
  </mergeCells>
  <phoneticPr fontId="7" type="noConversion"/>
  <hyperlinks>
    <hyperlink ref="G10" location="'ф.1.1 ПоказНадежн (Пп)'!A1" tooltip="Перейти на лист" display="Перейти на лист"/>
    <hyperlink ref="G11" location="'ф.1.3 Предлож_ТСО'!A1" tooltip="Перейти на лист" display="Перейти на лист"/>
    <hyperlink ref="G12" location="'ф.2.1 ИндИнф (Ин)'!A1" tooltip="Перейти на лист" display="Перейти на лист"/>
    <hyperlink ref="G13" location="'ф.2.2 ИндИспол (Ис)'!A1" tooltip="Перейти на лист" display="Перейти на лист"/>
    <hyperlink ref="G14" location="'ф.2.3 ИндРезульт (Рс)'!A1" tooltip="Перейти на лист" display="Перейти на лист"/>
    <hyperlink ref="G15" location="'ф.2.4 Предлож_ТСО'!A1" tooltip="Перейти на лист" display="Перейти на лист"/>
    <hyperlink ref="G16" location="'ф.3 ПоказТехприсоед (Птпр)'!A1" tooltip="Перейти на лист" display="Перейти на лист"/>
    <hyperlink ref="G17" location="'ПоказКачества (Птсо)'!A1" tooltip="Перейти на лист" display="Перейти на лист"/>
    <hyperlink ref="G18" location="'ф.4.1 ОбобщПоказ'!A1" tooltip="Перейти на лист" display="Перейти на лист"/>
    <hyperlink ref="G19" location="'ф.4.2 ОбобщПоказ (Коб)'!A1" tooltip="Перейти на лист" display="Перейти на лист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ws_01"/>
  <dimension ref="A1:S72"/>
  <sheetViews>
    <sheetView showGridLines="0" topLeftCell="F36" zoomScaleNormal="100" zoomScaleSheetLayoutView="70" workbookViewId="0">
      <selection activeCell="P55" sqref="P55"/>
    </sheetView>
  </sheetViews>
  <sheetFormatPr defaultColWidth="9.140625" defaultRowHeight="11.25"/>
  <cols>
    <col min="1" max="5" width="9.140625" style="59" hidden="1" customWidth="1"/>
    <col min="6" max="6" width="8.28515625" style="59" customWidth="1"/>
    <col min="7" max="7" width="8.7109375" style="59" customWidth="1"/>
    <col min="8" max="8" width="38.42578125" style="59" customWidth="1"/>
    <col min="9" max="9" width="20.42578125" style="59" customWidth="1"/>
    <col min="10" max="10" width="32.28515625" style="59" customWidth="1"/>
    <col min="11" max="13" width="3.7109375" style="59" customWidth="1"/>
    <col min="14" max="16384" width="9.140625" style="59"/>
  </cols>
  <sheetData>
    <row r="1" spans="6:19" hidden="1">
      <c r="F1" s="127"/>
      <c r="G1" s="127"/>
      <c r="H1" s="127"/>
      <c r="I1" s="127"/>
      <c r="J1" s="127"/>
      <c r="K1" s="127"/>
      <c r="L1" s="148"/>
    </row>
    <row r="2" spans="6:19" hidden="1">
      <c r="F2" s="127"/>
      <c r="G2" s="127"/>
      <c r="H2" s="127"/>
      <c r="I2" s="127"/>
      <c r="J2" s="127"/>
      <c r="K2" s="127"/>
      <c r="L2" s="148"/>
    </row>
    <row r="3" spans="6:19" hidden="1">
      <c r="F3" s="127"/>
      <c r="G3" s="127"/>
      <c r="H3" s="127"/>
      <c r="I3" s="127"/>
      <c r="J3" s="127"/>
      <c r="K3" s="127"/>
      <c r="L3" s="148"/>
    </row>
    <row r="4" spans="6:19" hidden="1">
      <c r="F4" s="127"/>
      <c r="G4" s="127"/>
      <c r="H4" s="127"/>
      <c r="I4" s="127"/>
      <c r="J4" s="127"/>
      <c r="K4" s="127"/>
      <c r="L4" s="148"/>
    </row>
    <row r="5" spans="6:19" hidden="1">
      <c r="F5" s="127"/>
      <c r="G5" s="127"/>
      <c r="H5" s="127"/>
      <c r="I5" s="127"/>
      <c r="J5" s="127"/>
      <c r="K5" s="127"/>
      <c r="L5" s="148"/>
    </row>
    <row r="6" spans="6:19">
      <c r="F6" s="127"/>
      <c r="G6" s="127"/>
      <c r="H6" s="127"/>
      <c r="I6" s="127"/>
      <c r="J6" s="127"/>
      <c r="K6" s="127"/>
      <c r="L6" s="148"/>
    </row>
    <row r="7" spans="6:19" ht="15" customHeight="1" thickBot="1">
      <c r="F7" s="127"/>
      <c r="G7" s="127"/>
      <c r="H7" s="146"/>
      <c r="I7" s="127"/>
      <c r="J7" s="61" t="s">
        <v>2</v>
      </c>
      <c r="K7" s="127"/>
      <c r="L7" s="148"/>
      <c r="M7" s="148"/>
      <c r="N7" s="148"/>
      <c r="O7" s="148"/>
      <c r="P7" s="148"/>
      <c r="Q7" s="148"/>
      <c r="R7" s="148"/>
      <c r="S7" s="148"/>
    </row>
    <row r="8" spans="6:19" ht="28.5" customHeight="1">
      <c r="F8" s="127"/>
      <c r="G8" s="716" t="str">
        <f>"Журнал учета текущей информации о прекращении передачи электрической энергии для потребителей услуг электросетевой организации за " &amp; IF(prd="","ГОД НЕ ОПРЕДЕЛЕН",prd &amp;" год")</f>
        <v>Журнал учета текущей информации о прекращении передачи электрической энергии для потребителей услуг электросетевой организации за 2014 год</v>
      </c>
      <c r="H8" s="717"/>
      <c r="I8" s="717"/>
      <c r="J8" s="718"/>
      <c r="K8" s="127"/>
      <c r="L8" s="148"/>
      <c r="M8" s="148"/>
      <c r="N8" s="148"/>
      <c r="O8" s="148"/>
      <c r="P8" s="148"/>
      <c r="Q8" s="148"/>
      <c r="R8" s="148"/>
      <c r="S8" s="148"/>
    </row>
    <row r="9" spans="6:19" ht="12" thickBot="1">
      <c r="F9" s="127"/>
      <c r="G9" s="719" t="str">
        <f>IF(org&lt;&gt;"",org, "Организация не определена")</f>
        <v>МП г.Абакана "Абаканские электрические сети"</v>
      </c>
      <c r="H9" s="720"/>
      <c r="I9" s="720"/>
      <c r="J9" s="721"/>
      <c r="K9" s="501"/>
      <c r="L9" s="148"/>
      <c r="M9" s="148"/>
      <c r="N9" s="148"/>
      <c r="O9" s="148"/>
      <c r="P9" s="148"/>
      <c r="Q9" s="148"/>
      <c r="R9" s="148"/>
      <c r="S9" s="148"/>
    </row>
    <row r="10" spans="6:19" s="60" customFormat="1" ht="15" customHeight="1">
      <c r="F10" s="71"/>
      <c r="G10" s="722" t="s">
        <v>152</v>
      </c>
      <c r="H10" s="724" t="s">
        <v>151</v>
      </c>
      <c r="I10" s="724" t="s">
        <v>1</v>
      </c>
      <c r="J10" s="726" t="s">
        <v>0</v>
      </c>
      <c r="K10" s="502"/>
    </row>
    <row r="11" spans="6:19" s="60" customFormat="1" ht="30" customHeight="1">
      <c r="F11" s="71"/>
      <c r="G11" s="723"/>
      <c r="H11" s="728"/>
      <c r="I11" s="725"/>
      <c r="J11" s="727"/>
      <c r="K11" s="502"/>
    </row>
    <row r="12" spans="6:19" s="60" customFormat="1" ht="12" thickBot="1">
      <c r="F12" s="71"/>
      <c r="G12" s="277">
        <v>1</v>
      </c>
      <c r="H12" s="278">
        <v>2</v>
      </c>
      <c r="I12" s="278">
        <v>3</v>
      </c>
      <c r="J12" s="497">
        <v>4</v>
      </c>
      <c r="K12" s="502"/>
    </row>
    <row r="13" spans="6:19" s="60" customFormat="1" ht="23.25" thickBot="1">
      <c r="F13" s="469"/>
      <c r="G13" s="280" t="s">
        <v>905</v>
      </c>
      <c r="H13" s="281" t="s">
        <v>718</v>
      </c>
      <c r="I13" s="282">
        <v>5.4</v>
      </c>
      <c r="J13" s="498">
        <v>19767</v>
      </c>
      <c r="K13" s="503"/>
    </row>
    <row r="14" spans="6:19" s="60" customFormat="1" ht="23.25" thickBot="1">
      <c r="F14" s="469"/>
      <c r="G14" s="283" t="s">
        <v>850</v>
      </c>
      <c r="H14" s="281" t="s">
        <v>718</v>
      </c>
      <c r="I14" s="284">
        <v>5.3</v>
      </c>
      <c r="J14" s="499">
        <v>19879</v>
      </c>
      <c r="K14" s="503"/>
    </row>
    <row r="15" spans="6:19" s="60" customFormat="1" ht="23.25" thickBot="1">
      <c r="F15" s="469"/>
      <c r="G15" s="283" t="s">
        <v>851</v>
      </c>
      <c r="H15" s="281" t="s">
        <v>718</v>
      </c>
      <c r="I15" s="284">
        <v>4.4000000000000004</v>
      </c>
      <c r="J15" s="499">
        <v>19984</v>
      </c>
      <c r="K15" s="503"/>
    </row>
    <row r="16" spans="6:19" s="60" customFormat="1" ht="23.25" thickBot="1">
      <c r="F16" s="469"/>
      <c r="G16" s="283" t="s">
        <v>21</v>
      </c>
      <c r="H16" s="281" t="s">
        <v>718</v>
      </c>
      <c r="I16" s="284">
        <v>15.6</v>
      </c>
      <c r="J16" s="499">
        <v>20104</v>
      </c>
      <c r="K16" s="503"/>
    </row>
    <row r="17" spans="6:19" s="60" customFormat="1" ht="23.25" thickBot="1">
      <c r="F17" s="469"/>
      <c r="G17" s="283" t="s">
        <v>20</v>
      </c>
      <c r="H17" s="281" t="s">
        <v>718</v>
      </c>
      <c r="I17" s="284">
        <v>18.100000000000001</v>
      </c>
      <c r="J17" s="499">
        <v>20216</v>
      </c>
      <c r="K17" s="503"/>
    </row>
    <row r="18" spans="6:19" s="60" customFormat="1" ht="23.25" thickBot="1">
      <c r="F18" s="469"/>
      <c r="G18" s="283" t="s">
        <v>19</v>
      </c>
      <c r="H18" s="281" t="s">
        <v>718</v>
      </c>
      <c r="I18" s="284">
        <v>15.7</v>
      </c>
      <c r="J18" s="499">
        <v>20333</v>
      </c>
      <c r="K18" s="503"/>
    </row>
    <row r="19" spans="6:19" s="60" customFormat="1" ht="23.25" thickBot="1">
      <c r="F19" s="469"/>
      <c r="G19" s="283" t="s">
        <v>18</v>
      </c>
      <c r="H19" s="281" t="s">
        <v>718</v>
      </c>
      <c r="I19" s="284">
        <v>49.3</v>
      </c>
      <c r="J19" s="499">
        <v>20467</v>
      </c>
      <c r="K19" s="503"/>
    </row>
    <row r="20" spans="6:19" s="60" customFormat="1" ht="23.25" thickBot="1">
      <c r="F20" s="469"/>
      <c r="G20" s="283" t="s">
        <v>17</v>
      </c>
      <c r="H20" s="281" t="s">
        <v>718</v>
      </c>
      <c r="I20" s="284">
        <v>23.8</v>
      </c>
      <c r="J20" s="499">
        <v>20569</v>
      </c>
      <c r="K20" s="503"/>
    </row>
    <row r="21" spans="6:19" s="60" customFormat="1" ht="23.25" thickBot="1">
      <c r="F21" s="469"/>
      <c r="G21" s="283" t="s">
        <v>841</v>
      </c>
      <c r="H21" s="281" t="s">
        <v>718</v>
      </c>
      <c r="I21" s="284">
        <v>14.8</v>
      </c>
      <c r="J21" s="499">
        <v>20680</v>
      </c>
      <c r="K21" s="503"/>
    </row>
    <row r="22" spans="6:19" s="60" customFormat="1" ht="23.25" thickBot="1">
      <c r="F22" s="469"/>
      <c r="G22" s="283" t="s">
        <v>842</v>
      </c>
      <c r="H22" s="281" t="s">
        <v>718</v>
      </c>
      <c r="I22" s="284">
        <v>8.1</v>
      </c>
      <c r="J22" s="499">
        <v>20816</v>
      </c>
      <c r="K22" s="503"/>
    </row>
    <row r="23" spans="6:19" s="60" customFormat="1" ht="23.25" thickBot="1">
      <c r="F23" s="469"/>
      <c r="G23" s="283" t="s">
        <v>843</v>
      </c>
      <c r="H23" s="281" t="s">
        <v>718</v>
      </c>
      <c r="I23" s="284">
        <v>2.7</v>
      </c>
      <c r="J23" s="499">
        <v>20937</v>
      </c>
      <c r="K23" s="503"/>
    </row>
    <row r="24" spans="6:19" s="60" customFormat="1" ht="22.5">
      <c r="F24" s="469"/>
      <c r="G24" s="495" t="s">
        <v>844</v>
      </c>
      <c r="H24" s="281" t="s">
        <v>718</v>
      </c>
      <c r="I24" s="496">
        <v>4.0999999999999996</v>
      </c>
      <c r="J24" s="500">
        <v>21058</v>
      </c>
      <c r="K24" s="503"/>
    </row>
    <row r="25" spans="6:19" s="60" customFormat="1" ht="15" customHeight="1">
      <c r="F25" s="469"/>
      <c r="G25" s="504"/>
      <c r="H25" s="507" t="s">
        <v>327</v>
      </c>
      <c r="I25" s="505"/>
      <c r="J25" s="506"/>
      <c r="K25" s="503"/>
    </row>
    <row r="26" spans="6:19" s="418" customFormat="1" ht="15" customHeight="1">
      <c r="F26" s="85"/>
      <c r="G26" s="85"/>
      <c r="H26" s="85"/>
      <c r="I26" s="85"/>
      <c r="J26" s="85"/>
      <c r="K26" s="85"/>
      <c r="L26" s="419"/>
      <c r="M26" s="419"/>
      <c r="N26" s="419"/>
      <c r="O26" s="419"/>
      <c r="P26" s="419"/>
      <c r="Q26" s="419"/>
      <c r="R26" s="419"/>
      <c r="S26" s="419"/>
    </row>
    <row r="27" spans="6:19" s="418" customFormat="1">
      <c r="F27" s="85"/>
      <c r="G27" s="729" t="s">
        <v>153</v>
      </c>
      <c r="H27" s="729"/>
      <c r="I27" s="729"/>
      <c r="J27" s="729"/>
      <c r="K27" s="85"/>
      <c r="L27" s="419"/>
      <c r="M27" s="419"/>
      <c r="N27" s="419"/>
      <c r="O27" s="419"/>
      <c r="P27" s="419"/>
      <c r="Q27" s="419"/>
      <c r="R27" s="419"/>
      <c r="S27" s="419"/>
    </row>
    <row r="28" spans="6:19" s="418" customFormat="1">
      <c r="F28" s="85"/>
      <c r="G28" s="85" t="s">
        <v>154</v>
      </c>
      <c r="H28" s="85"/>
      <c r="I28" s="85"/>
      <c r="J28" s="85"/>
      <c r="K28" s="85"/>
      <c r="L28" s="419"/>
      <c r="M28" s="419"/>
      <c r="N28" s="419"/>
      <c r="O28" s="419"/>
      <c r="P28" s="419"/>
      <c r="Q28" s="419"/>
      <c r="R28" s="419"/>
      <c r="S28" s="419"/>
    </row>
    <row r="29" spans="6:19" s="418" customFormat="1">
      <c r="F29" s="85"/>
      <c r="G29" s="85"/>
      <c r="H29" s="85"/>
      <c r="I29" s="85"/>
      <c r="J29" s="85"/>
      <c r="K29" s="85"/>
      <c r="L29" s="419"/>
      <c r="M29" s="419"/>
      <c r="N29" s="419"/>
      <c r="O29" s="419"/>
      <c r="P29" s="419"/>
      <c r="Q29" s="419"/>
      <c r="R29" s="419"/>
      <c r="S29" s="419"/>
    </row>
    <row r="30" spans="6:19" s="16" customFormat="1">
      <c r="F30" s="19"/>
      <c r="G30" s="19"/>
      <c r="H30" s="19" t="s">
        <v>990</v>
      </c>
      <c r="I30" s="37"/>
      <c r="J30" s="37"/>
      <c r="K30" s="19"/>
      <c r="L30" s="19"/>
      <c r="M30" s="19"/>
      <c r="N30" s="19"/>
      <c r="O30" s="19"/>
      <c r="P30" s="19"/>
      <c r="Q30" s="19"/>
      <c r="R30" s="19"/>
      <c r="S30" s="19"/>
    </row>
    <row r="31" spans="6:19" s="16" customFormat="1">
      <c r="F31" s="19"/>
      <c r="G31" s="19"/>
      <c r="H31" s="20"/>
      <c r="I31" s="37"/>
      <c r="J31" s="37"/>
      <c r="K31" s="19"/>
      <c r="L31" s="19"/>
      <c r="M31" s="19"/>
      <c r="N31" s="19"/>
      <c r="O31" s="19"/>
      <c r="P31" s="19"/>
      <c r="Q31" s="19"/>
      <c r="R31" s="19"/>
      <c r="S31" s="19"/>
    </row>
    <row r="32" spans="6:19" s="16" customFormat="1">
      <c r="F32" s="19"/>
      <c r="G32" s="21"/>
      <c r="H32" s="22"/>
      <c r="I32" s="37"/>
      <c r="J32" s="134" t="str">
        <f>IF(fioRUK="","Руководитель не задан",fioRUK)</f>
        <v>Марков Валерий Васильевич</v>
      </c>
      <c r="K32" s="19"/>
      <c r="L32" s="19"/>
      <c r="M32" s="19"/>
      <c r="N32" s="19"/>
      <c r="O32" s="19"/>
      <c r="P32" s="19"/>
      <c r="Q32" s="19"/>
      <c r="R32" s="19"/>
      <c r="S32" s="19"/>
    </row>
    <row r="33" spans="6:19" s="16" customFormat="1">
      <c r="F33" s="19"/>
      <c r="G33" s="704" t="s">
        <v>991</v>
      </c>
      <c r="H33" s="704"/>
      <c r="I33" s="704" t="s">
        <v>992</v>
      </c>
      <c r="J33" s="704"/>
      <c r="K33" s="19"/>
      <c r="L33" s="19"/>
      <c r="M33" s="19"/>
      <c r="N33" s="19"/>
      <c r="O33" s="19"/>
      <c r="P33" s="19"/>
      <c r="Q33" s="19"/>
      <c r="R33" s="19"/>
      <c r="S33" s="19"/>
    </row>
    <row r="34" spans="6:19" s="16" customFormat="1" ht="15" customHeight="1">
      <c r="F34" s="19"/>
      <c r="G34" s="136" t="s">
        <v>1112</v>
      </c>
      <c r="H34" s="22"/>
      <c r="I34" s="37"/>
      <c r="J34" s="134" t="s">
        <v>1109</v>
      </c>
      <c r="K34" s="19"/>
      <c r="L34" s="19"/>
      <c r="M34" s="19"/>
      <c r="N34" s="19"/>
      <c r="O34" s="19"/>
      <c r="P34" s="19"/>
      <c r="Q34" s="19"/>
      <c r="R34" s="19"/>
      <c r="S34" s="19"/>
    </row>
    <row r="35" spans="6:19" s="16" customFormat="1">
      <c r="F35" s="19"/>
      <c r="G35" s="704" t="s">
        <v>993</v>
      </c>
      <c r="H35" s="704"/>
      <c r="I35" s="704" t="s">
        <v>992</v>
      </c>
      <c r="J35" s="704"/>
      <c r="K35" s="19"/>
      <c r="L35" s="19"/>
      <c r="M35" s="19"/>
      <c r="N35" s="19"/>
      <c r="O35" s="19"/>
      <c r="P35" s="19"/>
      <c r="Q35" s="19"/>
      <c r="R35" s="19"/>
      <c r="S35" s="19"/>
    </row>
    <row r="36" spans="6:19" s="16" customFormat="1" ht="15" customHeight="1">
      <c r="F36" s="19"/>
      <c r="G36" s="140" t="s">
        <v>1123</v>
      </c>
      <c r="H36" s="17"/>
      <c r="I36" s="139"/>
      <c r="J36" s="139"/>
      <c r="K36" s="19"/>
      <c r="L36" s="19"/>
      <c r="M36" s="19"/>
      <c r="N36" s="19"/>
      <c r="O36" s="19"/>
      <c r="P36" s="19"/>
      <c r="Q36" s="19"/>
      <c r="R36" s="19"/>
      <c r="S36" s="19"/>
    </row>
    <row r="37" spans="6:19" s="16" customFormat="1" ht="12" customHeight="1">
      <c r="F37" s="19"/>
      <c r="G37" s="704" t="s">
        <v>994</v>
      </c>
      <c r="H37" s="704"/>
      <c r="I37" s="37"/>
      <c r="J37" s="37"/>
      <c r="K37" s="19"/>
      <c r="L37" s="19"/>
      <c r="M37" s="19"/>
      <c r="N37" s="19"/>
      <c r="O37" s="19"/>
      <c r="P37" s="19"/>
      <c r="Q37" s="19"/>
      <c r="R37" s="19"/>
      <c r="S37" s="19"/>
    </row>
    <row r="38" spans="6:19">
      <c r="F38" s="127"/>
      <c r="G38" s="127"/>
      <c r="H38" s="127"/>
      <c r="I38" s="127"/>
      <c r="J38" s="127"/>
      <c r="K38" s="127"/>
      <c r="L38" s="148"/>
      <c r="M38" s="148"/>
      <c r="N38" s="148"/>
      <c r="O38" s="148"/>
      <c r="P38" s="148"/>
      <c r="Q38" s="148"/>
      <c r="R38" s="148"/>
      <c r="S38" s="148"/>
    </row>
    <row r="39" spans="6:19">
      <c r="F39" s="147"/>
      <c r="G39" s="147"/>
      <c r="H39" s="147"/>
      <c r="I39" s="147"/>
      <c r="J39" s="147"/>
      <c r="K39" s="148"/>
      <c r="L39" s="148"/>
      <c r="M39" s="148"/>
      <c r="N39" s="148"/>
      <c r="O39" s="148"/>
      <c r="P39" s="148"/>
      <c r="Q39" s="148"/>
      <c r="R39" s="148"/>
      <c r="S39" s="148"/>
    </row>
    <row r="40" spans="6:19"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</row>
    <row r="41" spans="6:19" ht="15" customHeight="1" thickBot="1">
      <c r="F41" s="127"/>
      <c r="G41" s="127"/>
      <c r="H41" s="146"/>
      <c r="I41" s="127"/>
      <c r="J41" s="61" t="s">
        <v>7</v>
      </c>
      <c r="K41" s="127"/>
      <c r="L41" s="148"/>
      <c r="M41" s="148"/>
      <c r="N41" s="148"/>
      <c r="O41" s="148"/>
      <c r="P41" s="148"/>
      <c r="Q41" s="148"/>
      <c r="R41" s="148"/>
      <c r="S41" s="148"/>
    </row>
    <row r="42" spans="6:19">
      <c r="F42" s="126"/>
      <c r="G42" s="710" t="s">
        <v>6</v>
      </c>
      <c r="H42" s="711"/>
      <c r="I42" s="711"/>
      <c r="J42" s="712"/>
      <c r="K42" s="141"/>
      <c r="L42" s="148"/>
      <c r="M42" s="148"/>
      <c r="N42" s="148"/>
      <c r="O42" s="148"/>
      <c r="P42" s="148"/>
      <c r="Q42" s="148"/>
      <c r="R42" s="148"/>
      <c r="S42" s="148"/>
    </row>
    <row r="43" spans="6:19" ht="12" thickBot="1">
      <c r="F43" s="126"/>
      <c r="G43" s="713" t="str">
        <f>IF(org&lt;&gt;"",org, "Организация не определена")</f>
        <v>МП г.Абакана "Абаканские электрические сети"</v>
      </c>
      <c r="H43" s="714"/>
      <c r="I43" s="714"/>
      <c r="J43" s="715"/>
      <c r="K43" s="141"/>
      <c r="L43" s="148"/>
      <c r="M43" s="148"/>
      <c r="N43" s="148"/>
      <c r="O43" s="148"/>
      <c r="P43" s="148"/>
      <c r="Q43" s="148"/>
      <c r="R43" s="148"/>
      <c r="S43" s="148"/>
    </row>
    <row r="44" spans="6:19">
      <c r="F44" s="71"/>
      <c r="G44" s="209" t="s">
        <v>989</v>
      </c>
      <c r="H44" s="708" t="s">
        <v>5</v>
      </c>
      <c r="I44" s="708"/>
      <c r="J44" s="210" t="s">
        <v>155</v>
      </c>
      <c r="K44" s="71"/>
      <c r="L44" s="148"/>
      <c r="M44" s="148"/>
      <c r="N44" s="148"/>
      <c r="O44" s="148"/>
      <c r="P44" s="148"/>
      <c r="Q44" s="148"/>
      <c r="R44" s="148"/>
      <c r="S44" s="148"/>
    </row>
    <row r="45" spans="6:19" ht="12" thickBot="1">
      <c r="F45" s="71"/>
      <c r="G45" s="204">
        <v>1</v>
      </c>
      <c r="H45" s="709">
        <v>2</v>
      </c>
      <c r="I45" s="709"/>
      <c r="J45" s="205">
        <v>3</v>
      </c>
      <c r="K45" s="71"/>
      <c r="L45" s="148"/>
      <c r="M45" s="148"/>
      <c r="N45" s="148"/>
      <c r="O45" s="148"/>
      <c r="P45" s="148"/>
      <c r="Q45" s="148"/>
      <c r="R45" s="148"/>
      <c r="S45" s="148"/>
    </row>
    <row r="46" spans="6:19" ht="30.75" customHeight="1">
      <c r="F46" s="71"/>
      <c r="G46" s="206" t="s">
        <v>905</v>
      </c>
      <c r="H46" s="705" t="s">
        <v>147</v>
      </c>
      <c r="I46" s="705"/>
      <c r="J46" s="211">
        <f>MAX(J13:J25)</f>
        <v>21058</v>
      </c>
      <c r="K46" s="71"/>
      <c r="L46" s="148"/>
      <c r="M46" s="148"/>
      <c r="N46" s="148"/>
      <c r="O46" s="148"/>
      <c r="P46" s="148"/>
      <c r="Q46" s="148"/>
      <c r="R46" s="148"/>
      <c r="S46" s="148"/>
    </row>
    <row r="47" spans="6:19" ht="27" customHeight="1">
      <c r="F47" s="71"/>
      <c r="G47" s="207" t="s">
        <v>850</v>
      </c>
      <c r="H47" s="706" t="s">
        <v>4</v>
      </c>
      <c r="I47" s="706"/>
      <c r="J47" s="212">
        <f>SUM(I13:I25)</f>
        <v>167.29999999999998</v>
      </c>
      <c r="K47" s="71"/>
      <c r="L47" s="148"/>
      <c r="M47" s="148"/>
      <c r="N47" s="148"/>
      <c r="O47" s="148"/>
      <c r="P47" s="148"/>
      <c r="Q47" s="148"/>
      <c r="R47" s="148"/>
      <c r="S47" s="148"/>
    </row>
    <row r="48" spans="6:19" ht="38.25" customHeight="1" thickBot="1">
      <c r="F48" s="71"/>
      <c r="G48" s="208" t="s">
        <v>851</v>
      </c>
      <c r="H48" s="707" t="s">
        <v>3</v>
      </c>
      <c r="I48" s="707"/>
      <c r="J48" s="486">
        <f>IF(J46=0,0,J47/J46)</f>
        <v>7.9447240953556836E-3</v>
      </c>
      <c r="K48" s="71"/>
      <c r="L48" s="148"/>
      <c r="M48" s="148"/>
      <c r="N48" s="148"/>
      <c r="O48" s="148"/>
      <c r="P48" s="148"/>
      <c r="Q48" s="148"/>
      <c r="R48" s="148"/>
      <c r="S48" s="148"/>
    </row>
    <row r="49" spans="6:19">
      <c r="F49" s="127"/>
      <c r="G49" s="125"/>
      <c r="H49" s="65"/>
      <c r="I49" s="65"/>
      <c r="J49" s="65"/>
      <c r="K49" s="127"/>
      <c r="L49" s="148"/>
      <c r="M49" s="148"/>
      <c r="N49" s="148"/>
      <c r="O49" s="148"/>
      <c r="P49" s="148"/>
      <c r="Q49" s="148"/>
      <c r="R49" s="148"/>
      <c r="S49" s="148"/>
    </row>
    <row r="50" spans="6:19">
      <c r="F50" s="19"/>
      <c r="G50" s="19"/>
      <c r="H50" s="19" t="s">
        <v>990</v>
      </c>
      <c r="I50" s="37"/>
      <c r="J50" s="37"/>
      <c r="K50" s="37"/>
      <c r="L50" s="148"/>
      <c r="M50" s="148"/>
      <c r="N50" s="148"/>
      <c r="O50" s="148"/>
      <c r="P50" s="148"/>
      <c r="Q50" s="148"/>
      <c r="R50" s="148"/>
      <c r="S50" s="148"/>
    </row>
    <row r="51" spans="6:19" ht="15" customHeight="1">
      <c r="F51" s="19"/>
      <c r="G51" s="19"/>
      <c r="H51" s="20"/>
      <c r="I51" s="37"/>
      <c r="J51" s="37"/>
      <c r="K51" s="37"/>
      <c r="L51" s="148"/>
      <c r="M51" s="148"/>
      <c r="N51" s="148"/>
      <c r="O51" s="148"/>
      <c r="P51" s="148"/>
      <c r="Q51" s="148"/>
      <c r="R51" s="148"/>
      <c r="S51" s="148"/>
    </row>
    <row r="52" spans="6:19" ht="15" customHeight="1">
      <c r="F52" s="19"/>
      <c r="G52" s="21"/>
      <c r="H52" s="22"/>
      <c r="I52" s="37"/>
      <c r="J52" s="134" t="str">
        <f>IF(fioRUK="","Руководитель не задан",fioRUK)</f>
        <v>Марков Валерий Васильевич</v>
      </c>
      <c r="K52" s="37"/>
      <c r="L52" s="148"/>
      <c r="M52" s="148"/>
      <c r="N52" s="148"/>
      <c r="O52" s="148"/>
      <c r="P52" s="148"/>
      <c r="Q52" s="148"/>
      <c r="R52" s="148"/>
      <c r="S52" s="148"/>
    </row>
    <row r="53" spans="6:19" ht="11.25" customHeight="1">
      <c r="F53" s="19"/>
      <c r="G53" s="704" t="s">
        <v>991</v>
      </c>
      <c r="H53" s="704"/>
      <c r="I53" s="704" t="s">
        <v>992</v>
      </c>
      <c r="J53" s="704"/>
      <c r="K53" s="37"/>
      <c r="L53" s="148"/>
      <c r="M53" s="148"/>
      <c r="N53" s="148"/>
      <c r="O53" s="148"/>
      <c r="P53" s="148"/>
      <c r="Q53" s="148"/>
      <c r="R53" s="148"/>
      <c r="S53" s="148"/>
    </row>
    <row r="54" spans="6:19" ht="15" customHeight="1">
      <c r="F54" s="19"/>
      <c r="G54" s="136" t="s">
        <v>1112</v>
      </c>
      <c r="H54" s="22"/>
      <c r="I54" s="37"/>
      <c r="J54" s="134" t="s">
        <v>1109</v>
      </c>
      <c r="K54" s="37"/>
      <c r="L54" s="148"/>
      <c r="M54" s="148"/>
      <c r="N54" s="148"/>
      <c r="O54" s="148"/>
      <c r="P54" s="148"/>
      <c r="Q54" s="148"/>
      <c r="R54" s="148"/>
      <c r="S54" s="148"/>
    </row>
    <row r="55" spans="6:19" ht="11.25" customHeight="1">
      <c r="F55" s="19"/>
      <c r="G55" s="704" t="s">
        <v>993</v>
      </c>
      <c r="H55" s="704"/>
      <c r="I55" s="704" t="s">
        <v>992</v>
      </c>
      <c r="J55" s="704"/>
      <c r="K55" s="37"/>
      <c r="L55" s="148"/>
      <c r="M55" s="148"/>
      <c r="N55" s="148"/>
      <c r="O55" s="148"/>
      <c r="P55" s="148"/>
      <c r="Q55" s="148"/>
      <c r="R55" s="148"/>
      <c r="S55" s="148"/>
    </row>
    <row r="56" spans="6:19" ht="15" customHeight="1">
      <c r="F56" s="19"/>
      <c r="G56" s="140" t="str">
        <f>IF(DL_Tel&lt;&gt;"","Телефон: 8(3902) 29-90-46, ","") &amp;IF(DL_email&lt;&gt;"","e-mail: " &amp;DL_email,"")</f>
        <v xml:space="preserve">Телефон: 8(3902) 29-90-46, </v>
      </c>
      <c r="H56" s="17"/>
      <c r="I56" s="139"/>
      <c r="J56" s="139"/>
      <c r="K56" s="37"/>
      <c r="L56" s="148"/>
      <c r="M56" s="148"/>
      <c r="N56" s="148"/>
      <c r="O56" s="148"/>
      <c r="P56" s="148"/>
      <c r="Q56" s="148"/>
      <c r="R56" s="148"/>
      <c r="S56" s="148"/>
    </row>
    <row r="57" spans="6:19" ht="11.25" customHeight="1">
      <c r="F57" s="19"/>
      <c r="G57" s="704" t="s">
        <v>994</v>
      </c>
      <c r="H57" s="704"/>
      <c r="I57" s="37"/>
      <c r="J57" s="37"/>
      <c r="K57" s="37"/>
      <c r="L57" s="148"/>
      <c r="M57" s="148"/>
      <c r="N57" s="148"/>
      <c r="O57" s="148"/>
      <c r="P57" s="148"/>
      <c r="Q57" s="148"/>
      <c r="R57" s="148"/>
      <c r="S57" s="148"/>
    </row>
    <row r="58" spans="6:19">
      <c r="F58" s="127"/>
      <c r="G58" s="127"/>
      <c r="H58" s="127"/>
      <c r="I58" s="127"/>
      <c r="J58" s="127"/>
      <c r="K58" s="127"/>
      <c r="L58" s="148"/>
      <c r="M58" s="148"/>
      <c r="N58" s="148"/>
      <c r="O58" s="148"/>
      <c r="P58" s="148"/>
      <c r="Q58" s="148"/>
      <c r="R58" s="148"/>
      <c r="S58" s="148"/>
    </row>
    <row r="59" spans="6:19"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</row>
    <row r="60" spans="6:19">
      <c r="L60" s="148"/>
      <c r="M60" s="148"/>
      <c r="N60" s="148"/>
      <c r="O60" s="148"/>
      <c r="P60" s="148"/>
      <c r="Q60" s="148"/>
      <c r="R60" s="148"/>
      <c r="S60" s="148"/>
    </row>
    <row r="61" spans="6:19">
      <c r="L61" s="148"/>
      <c r="M61" s="148"/>
      <c r="N61" s="148"/>
      <c r="O61" s="148"/>
      <c r="P61" s="148"/>
      <c r="Q61" s="148"/>
      <c r="R61" s="148"/>
      <c r="S61" s="148"/>
    </row>
    <row r="62" spans="6:19">
      <c r="L62" s="148"/>
      <c r="M62" s="148"/>
      <c r="N62" s="148"/>
      <c r="O62" s="148"/>
      <c r="P62" s="148"/>
      <c r="Q62" s="148"/>
      <c r="R62" s="148"/>
      <c r="S62" s="148"/>
    </row>
    <row r="63" spans="6:19">
      <c r="L63" s="148"/>
      <c r="M63" s="148"/>
      <c r="N63" s="148"/>
      <c r="O63" s="148"/>
      <c r="P63" s="148"/>
      <c r="Q63" s="148"/>
      <c r="R63" s="148"/>
      <c r="S63" s="148"/>
    </row>
    <row r="64" spans="6:19">
      <c r="L64" s="148"/>
      <c r="M64" s="148"/>
      <c r="N64" s="148"/>
      <c r="O64" s="148"/>
      <c r="P64" s="148"/>
      <c r="Q64" s="148"/>
      <c r="R64" s="148"/>
      <c r="S64" s="148"/>
    </row>
    <row r="65" spans="12:19">
      <c r="L65" s="148"/>
      <c r="M65" s="148"/>
      <c r="N65" s="148"/>
      <c r="O65" s="148"/>
      <c r="P65" s="148"/>
      <c r="Q65" s="148"/>
      <c r="R65" s="148"/>
      <c r="S65" s="148"/>
    </row>
    <row r="66" spans="12:19">
      <c r="L66" s="148"/>
      <c r="M66" s="148"/>
      <c r="N66" s="148"/>
      <c r="O66" s="148"/>
      <c r="P66" s="148"/>
      <c r="Q66" s="148"/>
      <c r="R66" s="148"/>
      <c r="S66" s="148"/>
    </row>
    <row r="67" spans="12:19">
      <c r="L67" s="148"/>
      <c r="M67" s="148"/>
      <c r="N67" s="148"/>
      <c r="O67" s="148"/>
      <c r="P67" s="148"/>
      <c r="Q67" s="148"/>
      <c r="R67" s="148"/>
      <c r="S67" s="148"/>
    </row>
    <row r="68" spans="12:19">
      <c r="L68" s="148"/>
      <c r="M68" s="148"/>
      <c r="N68" s="148"/>
      <c r="O68" s="148"/>
      <c r="P68" s="148"/>
      <c r="Q68" s="148"/>
      <c r="R68" s="148"/>
      <c r="S68" s="148"/>
    </row>
    <row r="69" spans="12:19">
      <c r="L69" s="148"/>
      <c r="M69" s="148"/>
      <c r="N69" s="148"/>
      <c r="O69" s="148"/>
      <c r="P69" s="148"/>
      <c r="Q69" s="148"/>
      <c r="R69" s="148"/>
      <c r="S69" s="148"/>
    </row>
    <row r="70" spans="12:19">
      <c r="L70" s="148"/>
      <c r="M70" s="148"/>
      <c r="N70" s="148"/>
      <c r="O70" s="148"/>
      <c r="P70" s="148"/>
      <c r="Q70" s="148"/>
      <c r="R70" s="148"/>
      <c r="S70" s="148"/>
    </row>
    <row r="71" spans="12:19">
      <c r="L71" s="148"/>
      <c r="M71" s="148"/>
      <c r="N71" s="148"/>
      <c r="O71" s="148"/>
      <c r="P71" s="148"/>
      <c r="Q71" s="148"/>
      <c r="R71" s="148"/>
      <c r="S71" s="148"/>
    </row>
    <row r="72" spans="12:19">
      <c r="L72" s="148"/>
      <c r="M72" s="148"/>
      <c r="N72" s="148"/>
      <c r="O72" s="148"/>
      <c r="P72" s="148"/>
      <c r="Q72" s="148"/>
      <c r="R72" s="148"/>
      <c r="S72" s="148"/>
    </row>
  </sheetData>
  <sheetProtection formatColumns="0" formatRows="0"/>
  <customSheetViews>
    <customSheetView guid="{7A08770C-4DA4-4581-8082-2CAEC2AF449A}" showGridLines="0" hiddenRows="1" hiddenColumns="1" topLeftCell="F24">
      <selection activeCell="J54" sqref="J54"/>
      <pageMargins left="0.6692913385826772" right="0.51181102362204722" top="0.23622047244094491" bottom="0.27559055118110237" header="0.19685039370078741" footer="0.19685039370078741"/>
      <pageSetup paperSize="9" scale="89" fitToHeight="2" orientation="portrait" r:id="rId1"/>
      <headerFooter alignWithMargins="0"/>
    </customSheetView>
    <customSheetView guid="{DBE22794-A543-4C4B-836B-C1756ADC19B6}" showGridLines="0" hiddenRows="1" hiddenColumns="1" topLeftCell="F24">
      <selection activeCell="J37" sqref="J37"/>
      <pageMargins left="0.6692913385826772" right="0.51181102362204722" top="0.23622047244094491" bottom="0.27559055118110237" header="0.19685039370078741" footer="0.19685039370078741"/>
      <pageSetup paperSize="9" scale="89" fitToHeight="2" orientation="portrait" r:id="rId2"/>
      <headerFooter alignWithMargins="0"/>
    </customSheetView>
  </customSheetViews>
  <mergeCells count="24">
    <mergeCell ref="G33:H33"/>
    <mergeCell ref="G43:J43"/>
    <mergeCell ref="G8:J8"/>
    <mergeCell ref="G9:J9"/>
    <mergeCell ref="G10:G11"/>
    <mergeCell ref="I10:I11"/>
    <mergeCell ref="J10:J11"/>
    <mergeCell ref="I33:J33"/>
    <mergeCell ref="H10:H11"/>
    <mergeCell ref="G27:J27"/>
    <mergeCell ref="H44:I44"/>
    <mergeCell ref="H45:I45"/>
    <mergeCell ref="G42:J42"/>
    <mergeCell ref="I35:J35"/>
    <mergeCell ref="G35:H35"/>
    <mergeCell ref="G37:H37"/>
    <mergeCell ref="G57:H57"/>
    <mergeCell ref="H46:I46"/>
    <mergeCell ref="H47:I47"/>
    <mergeCell ref="H48:I48"/>
    <mergeCell ref="G53:H53"/>
    <mergeCell ref="I53:J53"/>
    <mergeCell ref="G55:H55"/>
    <mergeCell ref="I55:J55"/>
  </mergeCells>
  <phoneticPr fontId="7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prompt="по двойному клику" sqref="H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3:H24">
      <formula1>900</formula1>
    </dataValidation>
    <dataValidation type="decimal" allowBlank="1" showErrorMessage="1" errorTitle="Ошибка" error="Допускается ввод только неотрицательных чисел!" sqref="I13:I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3:J25">
      <formula1>0</formula1>
      <formula2>9.99999999999999E+23</formula2>
    </dataValidation>
  </dataValidations>
  <pageMargins left="0.6692913385826772" right="0.51181102362204722" top="0.23622047244094491" bottom="0.27559055118110237" header="0.19685039370078741" footer="0.19685039370078741"/>
  <pageSetup paperSize="9" scale="88" fitToHeight="2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111</vt:i4>
      </vt:variant>
    </vt:vector>
  </HeadingPairs>
  <TitlesOfParts>
    <vt:vector size="127" baseType="lpstr">
      <vt:lpstr>Инструкция</vt:lpstr>
      <vt:lpstr>Обновление</vt:lpstr>
      <vt:lpstr>Титульный</vt:lpstr>
      <vt:lpstr>Список листов</vt:lpstr>
      <vt:lpstr>ф.1.1 ПоказНадежн (Пп)</vt:lpstr>
      <vt:lpstr>ф.1.3 Предлож_ТСО</vt:lpstr>
      <vt:lpstr>ф.2.1 ИндИнф (Ин)</vt:lpstr>
      <vt:lpstr>ф.2.2 ИндИспол (Ис)</vt:lpstr>
      <vt:lpstr>ф.2.3 ИндРезульт (Рс)</vt:lpstr>
      <vt:lpstr>ф.2.4 Предлож_ТСО</vt:lpstr>
      <vt:lpstr>ф.3 ПоказТехприсоед (Птпр)</vt:lpstr>
      <vt:lpstr>ПоказКачества (Птсо)</vt:lpstr>
      <vt:lpstr>ф.4.1 ОбобщПоказ</vt:lpstr>
      <vt:lpstr>ф.4.2 ОбобщПоказ (Коб)</vt:lpstr>
      <vt:lpstr>ф.8</vt:lpstr>
      <vt:lpstr>ф.8.3</vt:lpstr>
      <vt:lpstr>_prd2</vt:lpstr>
      <vt:lpstr>_prd3</vt:lpstr>
      <vt:lpstr>activity</vt:lpstr>
      <vt:lpstr>add_01</vt:lpstr>
      <vt:lpstr>add_coms</vt:lpstr>
      <vt:lpstr>CODE</vt:lpstr>
      <vt:lpstr>del_01</vt:lpstr>
      <vt:lpstr>DL_email</vt:lpstr>
      <vt:lpstr>DL_Tel</vt:lpstr>
      <vt:lpstr>DocProp_TemplateCode</vt:lpstr>
      <vt:lpstr>DocProp_Version</vt:lpstr>
      <vt:lpstr>doljnDL</vt:lpstr>
      <vt:lpstr>end_EU</vt:lpstr>
      <vt:lpstr>f11_ish</vt:lpstr>
      <vt:lpstr>fil</vt:lpstr>
      <vt:lpstr>fil_flag</vt:lpstr>
      <vt:lpstr>fioDL</vt:lpstr>
      <vt:lpstr>fioGB</vt:lpstr>
      <vt:lpstr>fioRUK</vt:lpstr>
      <vt:lpstr>frm_Months</vt:lpstr>
      <vt:lpstr>inn</vt:lpstr>
      <vt:lpstr>InstrBlock_1</vt:lpstr>
      <vt:lpstr>InstrBlock_2</vt:lpstr>
      <vt:lpstr>InstrBlock_3</vt:lpstr>
      <vt:lpstr>InstrBlock_4</vt:lpstr>
      <vt:lpstr>InstrBlock_5</vt:lpstr>
      <vt:lpstr>InstrTitle_1</vt:lpstr>
      <vt:lpstr>InstrTitle_2</vt:lpstr>
      <vt:lpstr>InstrTitle_3</vt:lpstr>
      <vt:lpstr>InstrTitle_4</vt:lpstr>
      <vt:lpstr>InstrTitle_5</vt:lpstr>
      <vt:lpstr>kpp</vt:lpstr>
      <vt:lpstr>LastUpdateDate_MO</vt:lpstr>
      <vt:lpstr>LastUpdateDate_ReestrOrg</vt:lpstr>
      <vt:lpstr>LIST_MR_MO_OKTMO</vt:lpstr>
      <vt:lpstr>LIST_ORG_EE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Months</vt:lpstr>
      <vt:lpstr>mr</vt:lpstr>
      <vt:lpstr>MR_LIST</vt:lpstr>
      <vt:lpstr>okato</vt:lpstr>
      <vt:lpstr>okfs</vt:lpstr>
      <vt:lpstr>okogu</vt:lpstr>
      <vt:lpstr>okopf</vt:lpstr>
      <vt:lpstr>okpo</vt:lpstr>
      <vt:lpstr>oktmo</vt:lpstr>
      <vt:lpstr>okved</vt:lpstr>
      <vt:lpstr>org</vt:lpstr>
      <vt:lpstr>org_version</vt:lpstr>
      <vt:lpstr>Period</vt:lpstr>
      <vt:lpstr>prd</vt:lpstr>
      <vt:lpstr>Quarter</vt:lpstr>
      <vt:lpstr>Quarter2</vt:lpstr>
      <vt:lpstr>REGION</vt:lpstr>
      <vt:lpstr>region_name</vt:lpstr>
      <vt:lpstr>row_1</vt:lpstr>
      <vt:lpstr>row_2</vt:lpstr>
      <vt:lpstr>SelectedRegion</vt:lpstr>
      <vt:lpstr>SelectedRegionColor</vt:lpstr>
      <vt:lpstr>SphereList</vt:lpstr>
      <vt:lpstr>SphereList_ru</vt:lpstr>
      <vt:lpstr>tit_DATE</vt:lpstr>
      <vt:lpstr>type</vt:lpstr>
      <vt:lpstr>vdet_list_ee</vt:lpstr>
      <vt:lpstr>vdet_list_gas</vt:lpstr>
      <vt:lpstr>vdet_list_hot_vs</vt:lpstr>
      <vt:lpstr>vdet_list_tbo</vt:lpstr>
      <vt:lpstr>vdet_list_vo</vt:lpstr>
      <vt:lpstr>vdet_list_vs</vt:lpstr>
      <vt:lpstr>vdet_list_warm</vt:lpstr>
      <vt:lpstr>version</vt:lpstr>
      <vt:lpstr>wrk_f11</vt:lpstr>
      <vt:lpstr>wrk_f13</vt:lpstr>
      <vt:lpstr>wrk_f21</vt:lpstr>
      <vt:lpstr>wrk_f22</vt:lpstr>
      <vt:lpstr>wrk_f23</vt:lpstr>
      <vt:lpstr>wrk_f24</vt:lpstr>
      <vt:lpstr>wrk_f24_k</vt:lpstr>
      <vt:lpstr>wrk_f31</vt:lpstr>
      <vt:lpstr>wrk_f32</vt:lpstr>
      <vt:lpstr>wrk_f33</vt:lpstr>
      <vt:lpstr>XML_MR_MO_OKTMO_LIST_TAG_NAMES</vt:lpstr>
      <vt:lpstr>XML_ORG_LIST_TAG_NAMES</vt:lpstr>
      <vt:lpstr>Years</vt:lpstr>
      <vt:lpstr>Years_2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уровня надежности и качетсва поставляемых товаров и услуг</dc:title>
  <dc:subject>Расчет уровня надежности и качетсва поставляемых товаров и услуг</dc:subject>
  <dc:creator>--</dc:creator>
  <cp:lastModifiedBy>pto15</cp:lastModifiedBy>
  <cp:lastPrinted>2015-03-26T02:43:59Z</cp:lastPrinted>
  <dcterms:created xsi:type="dcterms:W3CDTF">2004-05-21T07:18:45Z</dcterms:created>
  <dcterms:modified xsi:type="dcterms:W3CDTF">2015-04-01T04:15:50Z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EE.CALC.QUALITY.6.19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2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1.0.1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PNFT</vt:lpwstr>
  </property>
  <property fmtid="{D5CDD505-2E9C-101B-9397-08002B2CF9AE}" pid="23" name="ProtectBook">
    <vt:i4>0</vt:i4>
  </property>
</Properties>
</file>